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5" yWindow="6015" windowWidth="19260" windowHeight="6060" tabRatio="706" activeTab="2"/>
  </bookViews>
  <sheets>
    <sheet name="GRADE SHEET" sheetId="16" r:id="rId1"/>
    <sheet name="FORECAST WORKSHEET" sheetId="9" r:id="rId2"/>
    <sheet name="FORECASTED RATIOS WORKSHEET" sheetId="19" r:id="rId3"/>
    <sheet name="STOCK PRICE WORKSHEET" sheetId="13" r:id="rId4"/>
  </sheets>
  <definedNames>
    <definedName name="_xlnm.Print_Area" localSheetId="1">'FORECAST WORKSHEET'!$B$57:$F$116</definedName>
    <definedName name="_xlnm.Print_Area" localSheetId="2">'FORECASTED RATIOS WORKSHEET'!$B$29:$M$47</definedName>
    <definedName name="_xlnm.Print_Area" localSheetId="3">'STOCK PRICE WORKSHEET'!$A$1:$F$28</definedName>
  </definedNames>
  <calcPr calcId="124519"/>
</workbook>
</file>

<file path=xl/calcChain.xml><?xml version="1.0" encoding="utf-8"?>
<calcChain xmlns="http://schemas.openxmlformats.org/spreadsheetml/2006/main">
  <c r="E24" i="19"/>
  <c r="E23"/>
  <c r="E22"/>
  <c r="E21"/>
  <c r="E18"/>
  <c r="E17"/>
  <c r="E16"/>
  <c r="E14"/>
  <c r="E13"/>
  <c r="E11"/>
  <c r="E10"/>
  <c r="E9"/>
  <c r="E8"/>
  <c r="E7"/>
  <c r="E6"/>
  <c r="F116" i="9"/>
  <c r="F115"/>
  <c r="F114"/>
  <c r="F113"/>
  <c r="F112"/>
  <c r="E131"/>
  <c r="F109"/>
  <c r="F108"/>
  <c r="F107"/>
  <c r="F105"/>
  <c r="F104"/>
  <c r="F103"/>
  <c r="F102"/>
  <c r="K143"/>
  <c r="E143"/>
  <c r="F101"/>
  <c r="F100"/>
  <c r="F99"/>
  <c r="E138"/>
  <c r="E135"/>
  <c r="F96"/>
  <c r="F95"/>
  <c r="F93"/>
  <c r="F91"/>
  <c r="F92" s="1"/>
  <c r="F88"/>
  <c r="F90"/>
  <c r="F89"/>
  <c r="F86"/>
  <c r="F85"/>
  <c r="F84"/>
  <c r="F83"/>
  <c r="F82"/>
  <c r="F81"/>
  <c r="F19"/>
  <c r="F16"/>
  <c r="F15"/>
  <c r="F11"/>
  <c r="F80" l="1"/>
  <c r="F76"/>
  <c r="F75"/>
  <c r="F74"/>
  <c r="F73"/>
  <c r="F71"/>
  <c r="F70"/>
  <c r="F69"/>
  <c r="F68"/>
  <c r="F66" l="1"/>
  <c r="F65"/>
  <c r="F62"/>
  <c r="F61"/>
  <c r="F60"/>
  <c r="F20" i="13" l="1"/>
  <c r="F13"/>
  <c r="F9"/>
  <c r="F8"/>
  <c r="F7"/>
  <c r="F6"/>
  <c r="E12" l="1"/>
  <c r="B130" i="9" l="1"/>
  <c r="E25" i="16" l="1"/>
  <c r="E24"/>
  <c r="E21"/>
  <c r="E22"/>
  <c r="M28" i="19" l="1"/>
  <c r="E26" i="16"/>
  <c r="E20"/>
  <c r="E19"/>
  <c r="E18"/>
  <c r="E17"/>
  <c r="C28"/>
  <c r="D22"/>
  <c r="D21"/>
  <c r="D20"/>
  <c r="D19"/>
  <c r="D18"/>
  <c r="D17"/>
  <c r="E16"/>
  <c r="E14"/>
  <c r="E13"/>
  <c r="E12"/>
  <c r="E11"/>
  <c r="E10"/>
  <c r="F10" s="1"/>
  <c r="E9"/>
  <c r="E8"/>
  <c r="D14" i="19" l="1"/>
  <c r="D13"/>
  <c r="D24"/>
  <c r="D23"/>
  <c r="D22"/>
  <c r="D21"/>
  <c r="D11"/>
  <c r="D10"/>
  <c r="D8"/>
  <c r="D9" s="1"/>
  <c r="D6"/>
  <c r="D7" s="1"/>
  <c r="D19"/>
  <c r="D18"/>
  <c r="D17"/>
  <c r="D16"/>
  <c r="C24"/>
  <c r="C23"/>
  <c r="C22"/>
  <c r="C21"/>
  <c r="C14"/>
  <c r="C13"/>
  <c r="C11"/>
  <c r="C10"/>
  <c r="C8"/>
  <c r="C9" s="1"/>
  <c r="C6"/>
  <c r="C7" s="1"/>
  <c r="C19"/>
  <c r="C18"/>
  <c r="C17"/>
  <c r="C16"/>
  <c r="C26" i="9" l="1"/>
  <c r="C46" s="1"/>
  <c r="D16" i="16" l="1"/>
  <c r="D26"/>
  <c r="B27"/>
  <c r="C27"/>
  <c r="B128" i="9"/>
  <c r="E5" i="13"/>
  <c r="D5"/>
  <c r="D21"/>
  <c r="F21" s="1"/>
  <c r="D19"/>
  <c r="F19" s="1"/>
  <c r="D17"/>
  <c r="E124" i="9"/>
  <c r="F79"/>
  <c r="E108"/>
  <c r="E107"/>
  <c r="D131"/>
  <c r="D130"/>
  <c r="D129"/>
  <c r="D128"/>
  <c r="D127"/>
  <c r="D126"/>
  <c r="D125"/>
  <c r="D124"/>
  <c r="D121"/>
  <c r="D120"/>
  <c r="D119"/>
  <c r="D133"/>
  <c r="D140"/>
  <c r="D139"/>
  <c r="D138"/>
  <c r="D137"/>
  <c r="D136"/>
  <c r="D135"/>
  <c r="D144"/>
  <c r="D150"/>
  <c r="D149"/>
  <c r="D148"/>
  <c r="D146"/>
  <c r="D145"/>
  <c r="D143"/>
  <c r="D142"/>
  <c r="D18" i="13" l="1"/>
  <c r="F18" s="1"/>
  <c r="F17"/>
  <c r="D27" i="16"/>
  <c r="E142" i="9"/>
  <c r="E119"/>
  <c r="F135"/>
  <c r="D147"/>
  <c r="D122"/>
  <c r="D123"/>
  <c r="F124"/>
  <c r="F8" i="16"/>
  <c r="D8" s="1"/>
  <c r="D151" i="9" l="1"/>
  <c r="D13" i="13"/>
  <c r="F143" i="9"/>
  <c r="F142"/>
  <c r="E136"/>
  <c r="F119"/>
  <c r="E121" l="1"/>
  <c r="F121" s="1"/>
  <c r="C32" i="19"/>
  <c r="D34"/>
  <c r="D32"/>
  <c r="K39"/>
  <c r="K40"/>
  <c r="D35"/>
  <c r="E139" i="9"/>
  <c r="F136"/>
  <c r="K32" i="19" s="1"/>
  <c r="F11" i="16"/>
  <c r="D11" s="1"/>
  <c r="F9"/>
  <c r="D9" s="1"/>
  <c r="E120" i="9"/>
  <c r="F139" l="1"/>
  <c r="K34" i="19" s="1"/>
  <c r="C34"/>
  <c r="E137" i="9"/>
  <c r="D10" i="16"/>
  <c r="F120" i="9"/>
  <c r="D33" i="19" s="1"/>
  <c r="E122" i="9"/>
  <c r="C33" i="19" l="1"/>
  <c r="F122" i="9"/>
  <c r="E123"/>
  <c r="F137"/>
  <c r="K33" i="19" s="1"/>
  <c r="K138" i="9" l="1"/>
  <c r="E140"/>
  <c r="F138"/>
  <c r="D37" i="19" s="1"/>
  <c r="F123" i="9"/>
  <c r="D47" i="19" s="1"/>
  <c r="E125" i="9"/>
  <c r="C35" i="19" l="1"/>
  <c r="F98" i="9"/>
  <c r="C39" i="19"/>
  <c r="F140" i="9"/>
  <c r="F125"/>
  <c r="D39" i="19" l="1"/>
  <c r="D46"/>
  <c r="K41"/>
  <c r="F111" i="9"/>
  <c r="K44" i="19" l="1"/>
  <c r="K35"/>
  <c r="E146" i="9"/>
  <c r="F146" s="1"/>
  <c r="F12" i="16"/>
  <c r="D12" s="1"/>
  <c r="E144" i="9" l="1"/>
  <c r="E145" s="1"/>
  <c r="E126"/>
  <c r="F144" l="1"/>
  <c r="C37" i="19"/>
  <c r="C47"/>
  <c r="C46"/>
  <c r="F126" i="9"/>
  <c r="E127"/>
  <c r="E147"/>
  <c r="F145"/>
  <c r="F13" i="16"/>
  <c r="D13" s="1"/>
  <c r="K37" i="19" l="1"/>
  <c r="K47"/>
  <c r="K46"/>
  <c r="C44"/>
  <c r="F147" i="9"/>
  <c r="E150"/>
  <c r="C45" i="19" s="1"/>
  <c r="E128" i="9"/>
  <c r="F128" s="1"/>
  <c r="F127"/>
  <c r="D45" i="19" l="1"/>
  <c r="D44"/>
  <c r="F150" i="9"/>
  <c r="E151"/>
  <c r="E129"/>
  <c r="E19" i="19" l="1"/>
  <c r="C41"/>
  <c r="C40"/>
  <c r="K45"/>
  <c r="K42"/>
  <c r="F151" i="9"/>
  <c r="F129"/>
  <c r="E130"/>
  <c r="D40" i="19" l="1"/>
  <c r="C42"/>
  <c r="F130" i="9"/>
  <c r="D42" i="19" l="1"/>
  <c r="D41"/>
  <c r="F131" i="9"/>
  <c r="E149" l="1"/>
  <c r="F149" s="1"/>
  <c r="E148" l="1"/>
  <c r="F148" s="1"/>
  <c r="F14" i="16" l="1"/>
  <c r="D14" s="1"/>
  <c r="F24" l="1"/>
  <c r="D24" s="1"/>
  <c r="G25" l="1"/>
  <c r="F25" s="1"/>
  <c r="D25" s="1"/>
  <c r="D28" s="1"/>
  <c r="D29" s="1"/>
</calcChain>
</file>

<file path=xl/sharedStrings.xml><?xml version="1.0" encoding="utf-8"?>
<sst xmlns="http://schemas.openxmlformats.org/spreadsheetml/2006/main" count="399" uniqueCount="311">
  <si>
    <t>Sales</t>
  </si>
  <si>
    <t>Accounts receivable</t>
  </si>
  <si>
    <t>Inventories</t>
  </si>
  <si>
    <t>Common stock</t>
  </si>
  <si>
    <t>Retained earnings</t>
  </si>
  <si>
    <t>Assets</t>
  </si>
  <si>
    <t>Total assets turnover</t>
  </si>
  <si>
    <t>Liabilities and Equity</t>
  </si>
  <si>
    <t>Net income (NI)</t>
  </si>
  <si>
    <t>Addition to retained earnings</t>
  </si>
  <si>
    <t xml:space="preserve">   Total common equity</t>
  </si>
  <si>
    <t>Profit margin</t>
  </si>
  <si>
    <t>Return on assets (ROA)</t>
  </si>
  <si>
    <t>Return on equity (ROE)</t>
  </si>
  <si>
    <t>Inventory turnover</t>
  </si>
  <si>
    <t xml:space="preserve">   Total current liabilities</t>
  </si>
  <si>
    <t>Earnings before taxes (EBT)</t>
  </si>
  <si>
    <t>Total liabilities and equity</t>
  </si>
  <si>
    <t>Earnings before interest and taxes (EBIT)</t>
  </si>
  <si>
    <t>Operating Margin</t>
  </si>
  <si>
    <t>Fixed Assets Turnover</t>
  </si>
  <si>
    <t>INTEREST EXPENSE</t>
  </si>
  <si>
    <t>Notes payable</t>
  </si>
  <si>
    <t>Long-term debt</t>
  </si>
  <si>
    <t>Total Current Assets</t>
  </si>
  <si>
    <t>Pro Forma Income Statements</t>
  </si>
  <si>
    <t>Pro Forma Balance Sheets</t>
  </si>
  <si>
    <t>Pro Forma Ratios</t>
  </si>
  <si>
    <t>Accounts Payables</t>
  </si>
  <si>
    <t>Accruals</t>
  </si>
  <si>
    <t>Total Interest expense</t>
  </si>
  <si>
    <t>Ratio Data From Case Study Part #1</t>
  </si>
  <si>
    <t>INTRO</t>
  </si>
  <si>
    <t>Current Ratio</t>
  </si>
  <si>
    <t>Total sales</t>
  </si>
  <si>
    <t xml:space="preserve">Cost of goods sold </t>
  </si>
  <si>
    <t>Other operating &amp; administrative expense</t>
  </si>
  <si>
    <t>Depreciation</t>
  </si>
  <si>
    <t>Taxes</t>
  </si>
  <si>
    <t>Additions to Retained Earnings</t>
  </si>
  <si>
    <t>ASSETS</t>
  </si>
  <si>
    <t xml:space="preserve">Cash </t>
  </si>
  <si>
    <t>Inventory</t>
  </si>
  <si>
    <t xml:space="preserve">     TOTAL ASSETS</t>
  </si>
  <si>
    <t>Accounts payable</t>
  </si>
  <si>
    <t xml:space="preserve">     TOTAL LIABILITIES </t>
  </si>
  <si>
    <t>Retained earnings*</t>
  </si>
  <si>
    <t>Information</t>
  </si>
  <si>
    <t>Growth rate in sales</t>
  </si>
  <si>
    <t>Depreciation as a % of net fixed assets</t>
  </si>
  <si>
    <t>Income tax rate</t>
  </si>
  <si>
    <t>Dividend payout ratio</t>
  </si>
  <si>
    <t>Fixed assets as a percent of total capacity.</t>
  </si>
  <si>
    <t>Profitability Ratios</t>
  </si>
  <si>
    <t xml:space="preserve">Operating Margin </t>
  </si>
  <si>
    <t>Profit Margin</t>
  </si>
  <si>
    <t xml:space="preserve">Return On Assets </t>
  </si>
  <si>
    <t>Return On Equity</t>
  </si>
  <si>
    <t>Assets Management Ratios</t>
  </si>
  <si>
    <t>Receivables Turnover</t>
  </si>
  <si>
    <t>Days Sales in Receivables (# days)</t>
  </si>
  <si>
    <t>Days Sales in Inventory (# days)</t>
  </si>
  <si>
    <t>Liquidity Ratios</t>
  </si>
  <si>
    <t>Quick ratio</t>
  </si>
  <si>
    <t>Debt Management Ratios</t>
  </si>
  <si>
    <t>Debt Ratio</t>
  </si>
  <si>
    <t>Debt-Equity Ratio</t>
  </si>
  <si>
    <t>Times Interest Earned</t>
  </si>
  <si>
    <t>Cash Coverage Ratio</t>
  </si>
  <si>
    <t>EV Multiple</t>
  </si>
  <si>
    <t>BALANCE SHEET</t>
  </si>
  <si>
    <t>INCOME STATEMENT</t>
  </si>
  <si>
    <t>Short-Term Rate</t>
  </si>
  <si>
    <t>Long-Term Rate</t>
  </si>
  <si>
    <t>Total Debt Ratio</t>
  </si>
  <si>
    <t>STEP 
ONE</t>
  </si>
  <si>
    <t>STEP TWO</t>
  </si>
  <si>
    <t>STEP THREE</t>
  </si>
  <si>
    <t>STEP FOUR</t>
  </si>
  <si>
    <t>COMMON EQUITY: Develop the formulas necessary to calculate all of the values highlighted in YELLOW below:</t>
  </si>
  <si>
    <t>INTEREST BEARING DEBT: Develop the formulas necessary to calculate all of the values highlighted in YELLOW below:</t>
  </si>
  <si>
    <t>SALES &amp; EXPENSES: Develop the formulas necessary to calculate all of the values highlighted in YELLOW below:</t>
  </si>
  <si>
    <t>Total Operating Expenses</t>
  </si>
  <si>
    <t>If you want to start a new paragraph in the YELLOW highlighted space below just use the "ALT" and "ENTER" keys together.</t>
  </si>
  <si>
    <t>Grading Form</t>
  </si>
  <si>
    <t>NAME</t>
  </si>
  <si>
    <t>STEP #</t>
  </si>
  <si>
    <t xml:space="preserve">Points Earned </t>
  </si>
  <si>
    <t>SELECT THE BETTER RATIO VALUE</t>
  </si>
  <si>
    <t>SALES &amp; EXPENSES</t>
  </si>
  <si>
    <t>ACCOUNTS RECEIVABLE &amp; INVENTORY</t>
  </si>
  <si>
    <t>NET FIXED ASSETS</t>
  </si>
  <si>
    <t>INTEREST BEARING DEBT</t>
  </si>
  <si>
    <t>COMMON EQUITY</t>
  </si>
  <si>
    <t>LATE</t>
  </si>
  <si>
    <t>COMMENTS:</t>
  </si>
  <si>
    <t>TARGET RATIO DETERMINATION FOR 2014</t>
  </si>
  <si>
    <t>SALES &amp; OPERATING
COSTS 2014</t>
  </si>
  <si>
    <t>Develop the formulas necessary to calculate the Accounts Receivable and Inventory for 2014 based on the forecasted Sales and the appropriate Target Ratios for 2014 determined above.</t>
  </si>
  <si>
    <t>FIXED ASSETS
2014</t>
  </si>
  <si>
    <t>INTEREST BEARING
DEBT 2014</t>
  </si>
  <si>
    <t>INTEREST EXPENSE
2014</t>
  </si>
  <si>
    <t>TOTAL EQUITY 
2014</t>
  </si>
  <si>
    <t xml:space="preserve">PRO FORMA INCOME STATEMENT 2014 </t>
  </si>
  <si>
    <t>PRO FORMA BALANCE SHEET 2014</t>
  </si>
  <si>
    <r>
      <t xml:space="preserve">SELECT
</t>
    </r>
    <r>
      <rPr>
        <b/>
        <sz val="10"/>
        <color rgb="FF0000FF"/>
        <rFont val="Arial"/>
        <family val="2"/>
      </rPr>
      <t xml:space="preserve"> THE </t>
    </r>
    <r>
      <rPr>
        <b/>
        <u/>
        <sz val="10"/>
        <color rgb="FFFF0000"/>
        <rFont val="Arial"/>
        <family val="2"/>
      </rPr>
      <t>BETTER</t>
    </r>
    <r>
      <rPr>
        <b/>
        <sz val="10"/>
        <color rgb="FF0000FF"/>
        <rFont val="Arial"/>
        <family val="2"/>
      </rPr>
      <t xml:space="preserve"> RATIO VALUE</t>
    </r>
  </si>
  <si>
    <t>Dividend Per Share</t>
  </si>
  <si>
    <t>Return on Equity (ROE)</t>
  </si>
  <si>
    <t xml:space="preserve">Retention Rate </t>
  </si>
  <si>
    <t>Growth Rate  (g)</t>
  </si>
  <si>
    <r>
      <t>Required Rate of Return (R</t>
    </r>
    <r>
      <rPr>
        <vertAlign val="subscript"/>
        <sz val="11"/>
        <rFont val="Arial"/>
        <family val="2"/>
      </rPr>
      <t>s</t>
    </r>
    <r>
      <rPr>
        <sz val="11"/>
        <rFont val="Arial"/>
        <family val="2"/>
      </rPr>
      <t>)</t>
    </r>
  </si>
  <si>
    <r>
      <t>Estimated Dividend 2014 (D</t>
    </r>
    <r>
      <rPr>
        <i/>
        <sz val="11"/>
        <rFont val="Arial"/>
        <family val="2"/>
      </rPr>
      <t>(est.)</t>
    </r>
    <r>
      <rPr>
        <vertAlign val="subscript"/>
        <sz val="11"/>
        <rFont val="Arial"/>
        <family val="2"/>
      </rPr>
      <t>2014</t>
    </r>
    <r>
      <rPr>
        <sz val="11"/>
        <rFont val="Arial"/>
        <family val="2"/>
      </rPr>
      <t xml:space="preserve"> </t>
    </r>
    <r>
      <rPr>
        <i/>
        <sz val="10"/>
        <color rgb="FFFF0000"/>
        <rFont val="Arial"/>
        <family val="2"/>
      </rPr>
      <t>(Before Improvements)</t>
    </r>
  </si>
  <si>
    <t>STOCK PRICE</t>
  </si>
  <si>
    <t>Enterprise Value (EV)</t>
  </si>
  <si>
    <t xml:space="preserve">ESTIMATED 2014 STOCK PRICE </t>
  </si>
  <si>
    <t>ESTIMATED 2014
 MARKET VALUE RATIOS</t>
  </si>
  <si>
    <t>Earnings Per Share (EPS)</t>
  </si>
  <si>
    <t>Price/Earnings ratio(P/E)</t>
  </si>
  <si>
    <t>Market/Book ratio (M/B)</t>
  </si>
  <si>
    <t>STEP #1</t>
  </si>
  <si>
    <t>STEP #2</t>
  </si>
  <si>
    <t>THESE CELLS CAN HAVE NUMBERS IN THEM</t>
  </si>
  <si>
    <t>Percent Change 
from 2013</t>
  </si>
  <si>
    <t>Develop the formulas necessary to calculate the 2014 Pro Forma Market Value Ratios and their Percent Change from the 2013 ratios indicated in the cells highlighted in YELLOW.</t>
  </si>
  <si>
    <t>Develop the formulas necessary to calculate the major components of the 2013 and 2014 stock price and their respective Percent Change from the 2013 values indicated in the cells highlighted in YELLOW below.</t>
  </si>
  <si>
    <t>STEP #3</t>
  </si>
  <si>
    <t>CASE STUDY PART #2:  ESTIMATE OF STOCK PRICE &amp; MARKET VALUE RATIOS FOR 2014</t>
  </si>
  <si>
    <t>BANK'S
 Target Ratios 
2014</t>
  </si>
  <si>
    <t>Topic</t>
  </si>
  <si>
    <t xml:space="preserve">Max 
Points </t>
  </si>
  <si>
    <t>FORECAST WORKSHEET</t>
  </si>
  <si>
    <t>STOCK PRICE WORKSHEET</t>
  </si>
  <si>
    <t>CALCULATE STOCK PRICE</t>
  </si>
  <si>
    <t xml:space="preserve">CALCULATE MARKET VALUE RATIOS </t>
  </si>
  <si>
    <t>TRACE STOCK PRICE ELEMENTS</t>
  </si>
  <si>
    <t>TOTAL SCORE ON CASE STUDY PART #2</t>
  </si>
  <si>
    <t>SCORE AS A PERCENTAGE OF MAX POINTS</t>
  </si>
  <si>
    <t>TABLE #1</t>
  </si>
  <si>
    <t xml:space="preserve">   Total Operating Expenses</t>
  </si>
  <si>
    <t>Earnings before interest &amp; taxes.(EBIT)</t>
  </si>
  <si>
    <t>Interest expense</t>
  </si>
  <si>
    <t>Earnings Before Taxes (EBT)</t>
  </si>
  <si>
    <t>Net income</t>
  </si>
  <si>
    <t>TABLE #2</t>
  </si>
  <si>
    <t xml:space="preserve">Total Current Assets </t>
  </si>
  <si>
    <t>Net Fixed Assets</t>
  </si>
  <si>
    <t>LIABILITIES &amp; STOCKHOLDER'S EQUITY</t>
  </si>
  <si>
    <t>Total current liabilities</t>
  </si>
  <si>
    <t xml:space="preserve">    TOTAL STOCKHOLDERS' EQUITY</t>
  </si>
  <si>
    <t>TOTAL LIABILITIES &amp; STOCKHOLDER'S EQUITY</t>
  </si>
  <si>
    <t>TABLE #3</t>
  </si>
  <si>
    <t xml:space="preserve">Short-term interest expense </t>
  </si>
  <si>
    <t>Long-term interest expense</t>
  </si>
  <si>
    <t xml:space="preserve">End of year stock price </t>
  </si>
  <si>
    <t>Number of common shares outstanding</t>
  </si>
  <si>
    <t>Cash</t>
  </si>
  <si>
    <t>Total Assets</t>
  </si>
  <si>
    <t>INSTRUCTIONS</t>
  </si>
  <si>
    <t xml:space="preserve">CASE STUDY PART #2:  FORECASTED FINANCIAL STATEMENTS </t>
  </si>
  <si>
    <r>
      <t>What specific planned changes for 2014 will directly CHANGE the Dividends per share (D</t>
    </r>
    <r>
      <rPr>
        <b/>
        <vertAlign val="subscript"/>
        <sz val="10"/>
        <color rgb="FFFF0000"/>
        <rFont val="Arial"/>
        <family val="2"/>
      </rPr>
      <t>1</t>
    </r>
    <r>
      <rPr>
        <b/>
        <sz val="10"/>
        <color rgb="FFFF0000"/>
        <rFont val="Arial"/>
        <family val="2"/>
      </rPr>
      <t>) at the end of 2014?</t>
    </r>
  </si>
  <si>
    <t>What specific planned changes for 2014 will directly CHANGE the constant growth rate (g) for 2014?</t>
  </si>
  <si>
    <t>CHANGE CONSTANT GROWTH RATE (g)</t>
  </si>
  <si>
    <t>CHANGE DIVIDENDS PER SHARE</t>
  </si>
  <si>
    <t>CELL COLOR CODES:</t>
  </si>
  <si>
    <t>GIVEN DATA</t>
  </si>
  <si>
    <t>FORMULAS CALCULATED FOR YOU</t>
  </si>
  <si>
    <t xml:space="preserve">CELLS YOU MUST COMPLETE </t>
  </si>
  <si>
    <t>Estimated for 2014</t>
  </si>
  <si>
    <r>
      <t>Estimated Dividend 2015 (D</t>
    </r>
    <r>
      <rPr>
        <i/>
        <sz val="11"/>
        <rFont val="Arial"/>
        <family val="2"/>
      </rPr>
      <t>(est.)</t>
    </r>
    <r>
      <rPr>
        <vertAlign val="subscript"/>
        <sz val="11"/>
        <rFont val="Arial"/>
        <family val="2"/>
      </rPr>
      <t>2015</t>
    </r>
    <r>
      <rPr>
        <sz val="11"/>
        <rFont val="Arial"/>
        <family val="2"/>
      </rPr>
      <t xml:space="preserve"> </t>
    </r>
    <r>
      <rPr>
        <i/>
        <sz val="10"/>
        <color rgb="FFFF0000"/>
        <rFont val="Arial"/>
        <family val="2"/>
      </rPr>
      <t>(After Improvements)</t>
    </r>
  </si>
  <si>
    <t>Long-Term Debt as a % of Interest Bearing-Debt</t>
  </si>
  <si>
    <t>Long-Term Debt 2014 ($)</t>
  </si>
  <si>
    <t>Notes Payable 2014 ($)</t>
  </si>
  <si>
    <t>Interest Bearing Debt 2014 ($)</t>
  </si>
  <si>
    <t>Target Level of Total Liabilities 2014 ($)</t>
  </si>
  <si>
    <t>Target Debt Ratio (%)</t>
  </si>
  <si>
    <t>Notes Payable Interest Expense 2014 ($)</t>
  </si>
  <si>
    <t>Long-Term Bonds Interest Expense 2014 ($)</t>
  </si>
  <si>
    <t>Total Interest Expense 2014 ($)</t>
  </si>
  <si>
    <t>Change in Common Stock 2014 ($)</t>
  </si>
  <si>
    <t>Change in Number of Shares 2014 (# shares)</t>
  </si>
  <si>
    <t>Common Shares Outstanding 2014 (# shares)</t>
  </si>
  <si>
    <t>Retained Earnings 2014 ($)</t>
  </si>
  <si>
    <t>Target Level of Common Stock 2014 ($)</t>
  </si>
  <si>
    <t>Sales @ 100% of Capacity of Fixed Assets for 2013 ($)</t>
  </si>
  <si>
    <t>Target Fixed Assets to Sales Ratio  (%)</t>
  </si>
  <si>
    <t>Additional Fixed Assets 2014 ($)</t>
  </si>
  <si>
    <t>Net Fixed Assets 2014 ($)</t>
  </si>
  <si>
    <t>Accounts Receivable 2014 ($)</t>
  </si>
  <si>
    <t>Inventories 2014 ($)</t>
  </si>
  <si>
    <t>Expected Sales 2014 ($)</t>
  </si>
  <si>
    <t>Depreciation Expense 2014 ($)</t>
  </si>
  <si>
    <t>Operating &amp; Admin Expense 2014 ($)</t>
  </si>
  <si>
    <t>Inventory Turnover (times/yr.)</t>
  </si>
  <si>
    <t>Fixed Asset Turnover (times/yr.)</t>
  </si>
  <si>
    <t>Total Asset Turnover (times/yr.)</t>
  </si>
  <si>
    <t>ENTER # MISSED</t>
  </si>
  <si>
    <t xml:space="preserve">% CORRECT </t>
  </si>
  <si>
    <t># ANSWERS</t>
  </si>
  <si>
    <t>Dividend Payout Ratio</t>
  </si>
  <si>
    <r>
      <rPr>
        <b/>
        <sz val="12"/>
        <rFont val="Arial"/>
        <family val="2"/>
      </rPr>
      <t>Expected Percentage Increase in Sales 2014</t>
    </r>
    <r>
      <rPr>
        <b/>
        <sz val="12"/>
        <color theme="5"/>
        <rFont val="Arial"/>
        <family val="2"/>
      </rPr>
      <t xml:space="preserve"> </t>
    </r>
    <r>
      <rPr>
        <b/>
        <i/>
        <sz val="12"/>
        <color rgb="FF0000FF"/>
        <rFont val="Arial"/>
        <family val="2"/>
      </rPr>
      <t>(This value is provided for you.)</t>
    </r>
  </si>
  <si>
    <t xml:space="preserve">     Earnings before interest, taxes, depreciation &amp; 
     amortization (EBITDA)</t>
  </si>
  <si>
    <t xml:space="preserve">
Listen to the audio file containing my comments by double clicking on the icons on the following worksheets.</t>
  </si>
  <si>
    <t>Earnings before interest, taxes, 
depreciation &amp; amortization (EBITDA)</t>
  </si>
  <si>
    <t xml:space="preserve">
2013 
Blue Ridge 
RATIOS</t>
  </si>
  <si>
    <t>Blue Ridge 
2013</t>
  </si>
  <si>
    <t xml:space="preserve">Blue Ridge  
2014
 (FORECASTED) </t>
  </si>
  <si>
    <t xml:space="preserve">Blue Ridge 
2014
 (FORECASTED) </t>
  </si>
  <si>
    <t>2014  
Blue Ridge 
FORECASTED RATIOS</t>
  </si>
  <si>
    <t>NET FIXED ASSETS:  Develop the formulas necessary to calculate the 
forecasted value of Net Fixed Assets for 2014.</t>
  </si>
  <si>
    <t>CASE STUDY PART #2:  FORECASTED FINANCIAL RATIOS</t>
  </si>
  <si>
    <t>% Change in 
Numerator Value</t>
  </si>
  <si>
    <t>% Change in 
Denominator Value</t>
  </si>
  <si>
    <r>
      <t xml:space="preserve">What is the </t>
    </r>
    <r>
      <rPr>
        <b/>
        <u/>
        <sz val="12"/>
        <rFont val="Arial"/>
        <family val="2"/>
      </rPr>
      <t>percentage change</t>
    </r>
    <r>
      <rPr>
        <b/>
        <sz val="12"/>
        <rFont val="Arial"/>
        <family val="2"/>
      </rPr>
      <t xml:space="preserve"> that must occur to the Numerator and the Denominator of each ratio in order to achieve the forecasted ratio for 2014?</t>
    </r>
  </si>
  <si>
    <t>(a)</t>
  </si>
  <si>
    <t>(b)</t>
  </si>
  <si>
    <t>(c)</t>
  </si>
  <si>
    <t>(d)</t>
  </si>
  <si>
    <t>THESE VALUE WILL BE FILLED IN AUTOMATICALLY AS YOU COMPLETE STEPS ONE THROUGH SEVEN ABOVE.</t>
  </si>
  <si>
    <t>FOR GRADING PURPOSES ONLY</t>
  </si>
  <si>
    <t>FOR GRADING 
PURPOSES ONLY</t>
  </si>
  <si>
    <t># MISSED</t>
  </si>
  <si>
    <t>STEP 
FIVE</t>
  </si>
  <si>
    <t>STEP 
SEVEN</t>
  </si>
  <si>
    <t>STEP 
SIX</t>
  </si>
  <si>
    <t>FOR INSTRUCTOR'S USE ONLY</t>
  </si>
  <si>
    <t>BADM 620 – CASE STUDY #2 (SUMMER 2014)</t>
  </si>
  <si>
    <t xml:space="preserve">STUDENTS NAME </t>
  </si>
  <si>
    <t>FORECASTED RATIOS</t>
  </si>
  <si>
    <t>2014 RATIOS COMPARED TO TARGET RATIOS</t>
  </si>
  <si>
    <t>2014 RATIOS COMPARED TO 2013 RATIOS</t>
  </si>
  <si>
    <t>REQUIRED CHANGES TO IMPROVE THE NUMERATOR</t>
  </si>
  <si>
    <t>REQUIRED CHANGES TO IMPROVE THE DENOMINATOR</t>
  </si>
  <si>
    <t>a</t>
  </si>
  <si>
    <t>c</t>
  </si>
  <si>
    <t>d</t>
  </si>
  <si>
    <t>e</t>
  </si>
  <si>
    <t>f</t>
  </si>
  <si>
    <t>g</t>
  </si>
  <si>
    <t>b</t>
  </si>
  <si>
    <t>PERCENTAGE CHANGE IN NUMERATOR VALUE</t>
  </si>
  <si>
    <t>PERCENTAGE CHANGE IN DENOMINATOR VALUE</t>
  </si>
  <si>
    <t>STEP 8:  FORECASTED RATIOS WORKSHEET</t>
  </si>
  <si>
    <r>
      <t xml:space="preserve">Expected Sales 2014 </t>
    </r>
    <r>
      <rPr>
        <b/>
        <i/>
        <sz val="11"/>
        <color rgb="FF0000FF"/>
        <rFont val="Arial"/>
        <family val="2"/>
      </rPr>
      <t>(This value will be entered for you)</t>
    </r>
  </si>
  <si>
    <r>
      <t xml:space="preserve">Excess Sales 2014 </t>
    </r>
    <r>
      <rPr>
        <b/>
        <i/>
        <sz val="11"/>
        <color rgb="FF0000FF"/>
        <rFont val="Arial"/>
        <family val="2"/>
      </rPr>
      <t>(This will be calculated for you)</t>
    </r>
  </si>
  <si>
    <r>
      <t xml:space="preserve">Total Assets 2014 </t>
    </r>
    <r>
      <rPr>
        <b/>
        <i/>
        <sz val="11"/>
        <color rgb="FF0000FF"/>
        <rFont val="Arial"/>
        <family val="2"/>
      </rPr>
      <t>(This will be calculated for you)</t>
    </r>
  </si>
  <si>
    <r>
      <t xml:space="preserve">Accounts Payable &amp; Accruals 2014 </t>
    </r>
    <r>
      <rPr>
        <b/>
        <i/>
        <sz val="11"/>
        <color rgb="FF0000FF"/>
        <rFont val="Arial"/>
        <family val="2"/>
      </rPr>
      <t>(This will be calculated for you)</t>
    </r>
  </si>
  <si>
    <r>
      <t>Target Level of Total Equity 2014</t>
    </r>
    <r>
      <rPr>
        <sz val="11"/>
        <color rgb="FF0000FF"/>
        <rFont val="Arial"/>
        <family val="2"/>
      </rPr>
      <t xml:space="preserve"> </t>
    </r>
    <r>
      <rPr>
        <b/>
        <i/>
        <sz val="11"/>
        <color rgb="FF0000FF"/>
        <rFont val="Arial"/>
        <family val="2"/>
      </rPr>
      <t>(This will be calculated for you)</t>
    </r>
  </si>
  <si>
    <t>Earnings Before Interest &amp; Taxes (EBIT) 2014 ($)</t>
  </si>
  <si>
    <t>Total Operating Expense (TOE) 2014 ($)</t>
  </si>
  <si>
    <t>Cost of Goods Sold (CGS) 2014 ($)</t>
  </si>
  <si>
    <t>Earnings Before Interest, Taxes, Depreciation &amp; Amortization (EBITDA) 2014 ($)</t>
  </si>
  <si>
    <r>
      <t xml:space="preserve">Fixed assets  </t>
    </r>
    <r>
      <rPr>
        <i/>
        <sz val="11"/>
        <rFont val="Arial"/>
        <family val="2"/>
      </rPr>
      <t>(Net Plant &amp; Equipment)</t>
    </r>
  </si>
  <si>
    <t xml:space="preserve">   Total liabilities</t>
  </si>
  <si>
    <t>% of Possible</t>
  </si>
  <si>
    <r>
      <rPr>
        <b/>
        <sz val="12"/>
        <rFont val="Arial"/>
        <family val="2"/>
      </rPr>
      <t xml:space="preserve">
</t>
    </r>
    <r>
      <rPr>
        <b/>
        <sz val="14"/>
        <rFont val="Arial"/>
        <family val="2"/>
      </rPr>
      <t xml:space="preserve">What </t>
    </r>
    <r>
      <rPr>
        <b/>
        <u/>
        <sz val="14"/>
        <rFont val="Arial"/>
        <family val="2"/>
      </rPr>
      <t>specific</t>
    </r>
    <r>
      <rPr>
        <b/>
        <sz val="14"/>
        <rFont val="Arial"/>
        <family val="2"/>
      </rPr>
      <t xml:space="preserve"> changes must the firm make to achieve the % change in  the NUMERATOR value of each ratio? </t>
    </r>
    <r>
      <rPr>
        <sz val="14"/>
        <rFont val="Arial"/>
        <family val="2"/>
      </rPr>
      <t xml:space="preserve"> 
</t>
    </r>
    <r>
      <rPr>
        <sz val="14"/>
        <color rgb="FFFF0000"/>
        <rFont val="Arial"/>
        <family val="2"/>
      </rPr>
      <t xml:space="preserve">(NOTE: </t>
    </r>
    <r>
      <rPr>
        <i/>
        <sz val="14"/>
        <color rgb="FFFF0000"/>
        <rFont val="Arial"/>
        <family val="2"/>
      </rPr>
      <t>All ratios with SALES in the NUMERATOR have been blacked out because sales is a given value in this analysis)</t>
    </r>
  </si>
  <si>
    <r>
      <rPr>
        <b/>
        <sz val="14"/>
        <rFont val="Arial"/>
        <family val="2"/>
      </rPr>
      <t xml:space="preserve">
What </t>
    </r>
    <r>
      <rPr>
        <b/>
        <u/>
        <sz val="14"/>
        <rFont val="Arial"/>
        <family val="2"/>
      </rPr>
      <t>specific</t>
    </r>
    <r>
      <rPr>
        <b/>
        <sz val="14"/>
        <rFont val="Arial"/>
        <family val="2"/>
      </rPr>
      <t xml:space="preserve"> changes must the firm make to achieve the % change in the DENOMINATOR value of each ratio? </t>
    </r>
    <r>
      <rPr>
        <sz val="14"/>
        <rFont val="Arial"/>
        <family val="2"/>
      </rPr>
      <t xml:space="preserve"> 
</t>
    </r>
    <r>
      <rPr>
        <sz val="14"/>
        <color rgb="FFFF0000"/>
        <rFont val="Arial"/>
        <family val="2"/>
      </rPr>
      <t xml:space="preserve">(NOTE: </t>
    </r>
    <r>
      <rPr>
        <i/>
        <sz val="14"/>
        <color rgb="FFFF0000"/>
        <rFont val="Arial"/>
        <family val="2"/>
      </rPr>
      <t>All ratios with SALES in the DENOMINATOR have been blacked out because sales is a given value in this analysis)</t>
    </r>
  </si>
  <si>
    <t>( e )</t>
  </si>
  <si>
    <t>( f )</t>
  </si>
  <si>
    <t>( d )</t>
  </si>
  <si>
    <t>( a )</t>
  </si>
  <si>
    <t>Parts</t>
  </si>
  <si>
    <t>Dividends paid</t>
  </si>
  <si>
    <t>= Total Debt Ratio(BETTER)</t>
  </si>
  <si>
    <t>= Total Assets2014 x Total Debt Ratio(BETTER)</t>
  </si>
  <si>
    <t xml:space="preserve">= Target Level of Total Liabilities2014 – Accounts Payable2014 – Accruals2014 </t>
  </si>
  <si>
    <t>= Long-Term Debt2013 / Interest Bearing Debt2013</t>
  </si>
  <si>
    <t>= % Long-Term Debt2013  x  Interest Bearing Debt2014</t>
  </si>
  <si>
    <t>= Interest Bearing Debt2014 − Long-Term Debt2014</t>
  </si>
  <si>
    <t>= Short-Term Interest Rate2014 x Notes Payable2014</t>
  </si>
  <si>
    <t xml:space="preserve">= Long-Term Interest Rate2014 x Long-Term Debt2014
</t>
  </si>
  <si>
    <t>=  Interest Expense for Notes Payable2014 +  Interest Expense for Long-Term Debt2014</t>
  </si>
  <si>
    <t>= Retained Earnings2013 + Additions to retained Earnings2014</t>
  </si>
  <si>
    <t>= Target Level of Total Equity2014  ̶  Retained Earnings2014</t>
  </si>
  <si>
    <t>= Target Level of Common Stock2014 – Common Stock2013</t>
  </si>
  <si>
    <t>= Change in Common Stock2014 ($) / Stock Price2013</t>
  </si>
  <si>
    <t>= Common Shares Outstanding2013 + Change in Number of Shares2014</t>
  </si>
  <si>
    <t>2014  
Blue Ridge 
PRO FORMA RATIOS</t>
  </si>
  <si>
    <t>2013
Blue Ridge</t>
  </si>
  <si>
    <t>2014
Blue Ridge
Forecasted</t>
  </si>
  <si>
    <r>
      <t xml:space="preserve">Select the </t>
    </r>
    <r>
      <rPr>
        <b/>
        <u/>
        <sz val="11"/>
        <rFont val="Arial"/>
        <family val="2"/>
      </rPr>
      <t>BETTER</t>
    </r>
    <r>
      <rPr>
        <b/>
        <sz val="11"/>
        <rFont val="Arial"/>
        <family val="2"/>
      </rPr>
      <t xml:space="preserve"> RATIO VALUE as your TARGET RATIOS for 2014.  </t>
    </r>
  </si>
  <si>
    <r>
      <t xml:space="preserve">Calculate Forecasted Information for the 2014 Pro Forma Statements:  Kim needs you to do all the calculations required to prepare a Pro Forma Income Statement and Pro Forma Balance Sheet for 2014 based on the firm making the necessary improvements to correct its weaknesses and maintain its strengths to comply with the bank's requirements.
INSTRUCTIONS:  Complete this “FORECAST WORKSHEET” which has SEVEN different required calculation steps. You must enter all of the calculations requested for each cell highlighted in YELLOW for each of these SEVEN different steps shown below in column A: 
</t>
    </r>
    <r>
      <rPr>
        <b/>
        <i/>
        <sz val="11"/>
        <rFont val="Arial"/>
        <family val="2"/>
      </rPr>
      <t>All calculations requested in this Case Study spreadsheet must be in cell reference format (e.g., = C32*G54), any number values included in your cells or formulas will be counted incorrect (e.g., = 150215*G54).  You are allowed to enter number values into the cells for the BETTER RATIO VALUES in Step #1 ONLY.</t>
    </r>
  </si>
  <si>
    <t>Asset Management Ratios</t>
  </si>
  <si>
    <r>
      <rPr>
        <b/>
        <sz val="11"/>
        <color theme="1"/>
        <rFont val="Arial"/>
        <family val="2"/>
      </rPr>
      <t>Discuss how specific planned improvements for 2014 will change the different elements used in the calculation of the 2014 stock price (P</t>
    </r>
    <r>
      <rPr>
        <b/>
        <vertAlign val="subscript"/>
        <sz val="11"/>
        <color theme="1"/>
        <rFont val="Arial"/>
        <family val="2"/>
      </rPr>
      <t>2014</t>
    </r>
    <r>
      <rPr>
        <b/>
        <sz val="11"/>
        <color theme="1"/>
        <rFont val="Arial"/>
        <family val="2"/>
      </rPr>
      <t>).  Specifically how will these improvements change the Dividends per share (D</t>
    </r>
    <r>
      <rPr>
        <b/>
        <vertAlign val="subscript"/>
        <sz val="11"/>
        <color theme="1"/>
        <rFont val="Arial"/>
        <family val="2"/>
      </rPr>
      <t>1</t>
    </r>
    <r>
      <rPr>
        <b/>
        <sz val="11"/>
        <color theme="1"/>
        <rFont val="Arial"/>
        <family val="2"/>
      </rPr>
      <t>), and the Constant Growth Rate (g).</t>
    </r>
    <r>
      <rPr>
        <b/>
        <sz val="12"/>
        <color theme="1"/>
        <rFont val="Arial"/>
        <family val="2"/>
      </rPr>
      <t xml:space="preserve">    </t>
    </r>
  </si>
  <si>
    <t>INTEREST EXPENSE:  Develop the formulas necessary to calculate Notes Payable Interest Expense 2014, 
Long-Term Debt Interest Expense 2014 and Total Interest Expense 2014.</t>
  </si>
  <si>
    <t>THE SALES INCREASE IS GIVEN AS 12.4%</t>
  </si>
  <si>
    <t>Part (H)</t>
  </si>
  <si>
    <r>
      <rPr>
        <b/>
        <sz val="11"/>
        <color theme="1"/>
        <rFont val="Arial"/>
        <family val="2"/>
      </rPr>
      <t xml:space="preserve">a) Develop the formulas necessary to calculate the major financial ratios based on the 2014 Pro Forma Income Statement and 2014 Pro Balance Sheet you developed on the FORECAST WORKSHEET.  
b) Compare the Forecasted Ratios of the Firm in 2014 to the Bank’s Target Ratios for 2014 to determine if the firm's 2014 Forecasted Ratios are BETTER than, SAME as, or WORSE than the Bank’s Target Ratios.  This type of analysis will let you know which areas you will be in compliance and out of compliance with the Bank’s requirements.
c) Compare the Forecasted Ratios of the Firm in 2014 to Ratios of the Firm in 2013 to determine if the firm's ratios have IMPROVED, stayed the SAME, or gotten WORSE than the ratios in 2013.  This type of analysis will tell you the specific areas that they firm must make improvements and point specific areas that must be corrected in the coming year to avoid bankruptcy.
d) Enter the percentage change that must occur to the NUMERATOR value and the DENOMINATOR value of each Forecasted Ratio in order to achieve the improvement required by the Bank in 2014?  You will find the percentage change for each item on the 2014 Pro Forma Statements located in the lower portion of the FORECAST WORKSHEET.
e) Describe the specific changes the firm must make to achieve the percentage change required of the NUMERATOR value of each Forecasted Ratio in 2014.  I expect you to use the following format when you describe the specific changes the firm must make to achieve the required percentage change of the NUMERATOR value for each Forecasted Ratio in 2014. </t>
    </r>
    <r>
      <rPr>
        <b/>
        <sz val="11"/>
        <color theme="9" tint="-0.499984740745262"/>
        <rFont val="Arial"/>
        <family val="2"/>
      </rPr>
      <t xml:space="preserve">  </t>
    </r>
    <r>
      <rPr>
        <b/>
        <sz val="11"/>
        <color rgb="FFFF0000"/>
        <rFont val="Arial"/>
        <family val="2"/>
      </rPr>
      <t xml:space="preserve">BE SURE TO REFER TO EXAMPLES PROVIDED IN THE CASE STUDY PART #2 INSTRUCTIONS!!!
</t>
    </r>
    <r>
      <rPr>
        <b/>
        <sz val="11"/>
        <rFont val="Arial"/>
        <family val="2"/>
      </rPr>
      <t xml:space="preserve">f) Describe specific changes the firm must make to achieve the percentage change required of the DENOMINATOR value of each of the Forecasted Ratio for 2014. </t>
    </r>
    <r>
      <rPr>
        <b/>
        <sz val="11"/>
        <color rgb="FFFF0000"/>
        <rFont val="Arial"/>
        <family val="2"/>
      </rPr>
      <t xml:space="preserve"> BE SURE TO REFER TO EXAMPLES PROVIDED IN THE CASE STUDY PART #2 INSTRUCTIONS!!!</t>
    </r>
  </si>
  <si>
    <t>Part (I)</t>
  </si>
  <si>
    <r>
      <rPr>
        <b/>
        <sz val="11"/>
        <color theme="1"/>
        <rFont val="Arial"/>
        <family val="2"/>
      </rPr>
      <t>After you have completed the FORECAST WORKSHEET and the FORECASTED RATIOS WORKSHEET the CEO needs you to complete the calculations required to estimate the end-of-year stock price for 2014 based on the firm making all of the necessary improvements to achieve the bank’s targets ratios set out in the Pro Forma Income Statement and Balance Sheet for 2014.</t>
    </r>
    <r>
      <rPr>
        <i/>
        <sz val="11"/>
        <color rgb="FFFF0000"/>
        <rFont val="Arial"/>
        <family val="2"/>
      </rPr>
      <t xml:space="preserve"> (Be sure to use the “GUIDE SHEET For Estimating 2014 Stock Price”)</t>
    </r>
    <r>
      <rPr>
        <b/>
        <sz val="11"/>
        <color theme="1"/>
        <rFont val="Arial"/>
        <family val="2"/>
      </rPr>
      <t xml:space="preserve">.  You will complete the calculations and analysis requested for each cell highlighted in YELLOW for the three steps shown on the STOCK PRICE WORKSHEET as follows:
</t>
    </r>
    <r>
      <rPr>
        <b/>
        <sz val="11"/>
        <rFont val="Arial"/>
        <family val="2"/>
      </rPr>
      <t xml:space="preserve"> </t>
    </r>
    <r>
      <rPr>
        <b/>
        <sz val="11"/>
        <color rgb="FFFF0000"/>
        <rFont val="Arial"/>
        <family val="2"/>
      </rPr>
      <t xml:space="preserve"> ALSO BE SURE TO REFER TO EXAMPLES PROVIDED IN THE CASE STUDY PART #2 INSTRUCTIONS!!!</t>
    </r>
  </si>
  <si>
    <t xml:space="preserve">Parts </t>
  </si>
  <si>
    <t>STEP 
EIGHT</t>
  </si>
  <si>
    <r>
      <t xml:space="preserve">2014 Blue Ridge Ratios
COMPARED TO 
2014 Bank's Target Ratios
</t>
    </r>
    <r>
      <rPr>
        <b/>
        <sz val="12"/>
        <color rgb="FFFF0000"/>
        <rFont val="Arial"/>
        <family val="2"/>
      </rPr>
      <t>(Enter BETTER, 
SAME, or WORSE)</t>
    </r>
  </si>
  <si>
    <r>
      <t xml:space="preserve">2014 Blue Ridge Ratios 
COMPARED TO 
2013 Blue Ridge Ratios 
</t>
    </r>
    <r>
      <rPr>
        <b/>
        <sz val="12"/>
        <color rgb="FFFF0000"/>
        <rFont val="Arial"/>
        <family val="2"/>
      </rPr>
      <t>(Enter IMPROVED, 
SAME, or WORSE)</t>
    </r>
  </si>
  <si>
    <r>
      <t>= Sales</t>
    </r>
    <r>
      <rPr>
        <b/>
        <vertAlign val="subscript"/>
        <sz val="12"/>
        <color rgb="FFFF0000"/>
        <rFont val="Arial"/>
        <family val="2"/>
      </rPr>
      <t>2013</t>
    </r>
    <r>
      <rPr>
        <b/>
        <sz val="12"/>
        <color rgb="FFFF0000"/>
        <rFont val="Arial"/>
        <family val="2"/>
      </rPr>
      <t xml:space="preserve"> x (1 + Expected Percentage Increase in Sales 2014(GIVEN))</t>
    </r>
  </si>
  <si>
    <r>
      <t>= SALES</t>
    </r>
    <r>
      <rPr>
        <b/>
        <vertAlign val="subscript"/>
        <sz val="12"/>
        <color rgb="FFFF0000"/>
        <rFont val="Arial"/>
        <family val="2"/>
      </rPr>
      <t>2014</t>
    </r>
    <r>
      <rPr>
        <b/>
        <sz val="12"/>
        <color rgb="FFFF0000"/>
        <rFont val="Arial"/>
        <family val="2"/>
      </rPr>
      <t xml:space="preserve"> x Operating Margin</t>
    </r>
    <r>
      <rPr>
        <b/>
        <vertAlign val="subscript"/>
        <sz val="12"/>
        <color rgb="FFFF0000"/>
        <rFont val="Arial"/>
        <family val="2"/>
      </rPr>
      <t>(BETTER)</t>
    </r>
  </si>
  <si>
    <r>
      <t>= Depreciation as a % of net fixed assets</t>
    </r>
    <r>
      <rPr>
        <b/>
        <vertAlign val="subscript"/>
        <sz val="12"/>
        <color rgb="FFFF0000"/>
        <rFont val="Arial"/>
        <family val="2"/>
      </rPr>
      <t>(2014)</t>
    </r>
    <r>
      <rPr>
        <b/>
        <sz val="12"/>
        <color rgb="FFFF0000"/>
        <rFont val="Arial"/>
        <family val="2"/>
      </rPr>
      <t xml:space="preserve"> x Net Fixed Assets</t>
    </r>
    <r>
      <rPr>
        <b/>
        <vertAlign val="subscript"/>
        <sz val="12"/>
        <color rgb="FFFF0000"/>
        <rFont val="Arial"/>
        <family val="2"/>
      </rPr>
      <t>2013</t>
    </r>
  </si>
  <si>
    <r>
      <t>= EBIT</t>
    </r>
    <r>
      <rPr>
        <b/>
        <vertAlign val="subscript"/>
        <sz val="12"/>
        <color rgb="FFFF0000"/>
        <rFont val="Arial"/>
        <family val="2"/>
      </rPr>
      <t>2014</t>
    </r>
    <r>
      <rPr>
        <b/>
        <sz val="12"/>
        <color rgb="FFFF0000"/>
        <rFont val="Arial"/>
        <family val="2"/>
      </rPr>
      <t xml:space="preserve"> + Depreciation</t>
    </r>
    <r>
      <rPr>
        <b/>
        <vertAlign val="subscript"/>
        <sz val="12"/>
        <color rgb="FFFF0000"/>
        <rFont val="Arial"/>
        <family val="2"/>
      </rPr>
      <t>2014</t>
    </r>
  </si>
  <si>
    <r>
      <t>= SALES</t>
    </r>
    <r>
      <rPr>
        <b/>
        <vertAlign val="subscript"/>
        <sz val="12"/>
        <color rgb="FFFF0000"/>
        <rFont val="Arial"/>
        <family val="2"/>
      </rPr>
      <t>2014</t>
    </r>
    <r>
      <rPr>
        <b/>
        <sz val="12"/>
        <color rgb="FFFF0000"/>
        <rFont val="Arial"/>
        <family val="2"/>
      </rPr>
      <t xml:space="preserve"> ̶  EBITDA</t>
    </r>
    <r>
      <rPr>
        <b/>
        <vertAlign val="subscript"/>
        <sz val="12"/>
        <color rgb="FFFF0000"/>
        <rFont val="Arial"/>
        <family val="2"/>
      </rPr>
      <t>2014</t>
    </r>
  </si>
  <si>
    <r>
      <t>= TOE</t>
    </r>
    <r>
      <rPr>
        <b/>
        <vertAlign val="subscript"/>
        <sz val="12"/>
        <color rgb="FFFF0000"/>
        <rFont val="Arial"/>
        <family val="2"/>
      </rPr>
      <t>2014</t>
    </r>
    <r>
      <rPr>
        <b/>
        <sz val="12"/>
        <color rgb="FFFF0000"/>
        <rFont val="Arial"/>
        <family val="2"/>
      </rPr>
      <t xml:space="preserve"> x (CGS</t>
    </r>
    <r>
      <rPr>
        <b/>
        <vertAlign val="subscript"/>
        <sz val="12"/>
        <color rgb="FFFF0000"/>
        <rFont val="Arial"/>
        <family val="2"/>
      </rPr>
      <t>2013</t>
    </r>
    <r>
      <rPr>
        <b/>
        <sz val="12"/>
        <color rgb="FFFF0000"/>
        <rFont val="Arial"/>
        <family val="2"/>
      </rPr>
      <t xml:space="preserve"> / Total Operating Expenses</t>
    </r>
    <r>
      <rPr>
        <b/>
        <vertAlign val="subscript"/>
        <sz val="12"/>
        <color rgb="FFFF0000"/>
        <rFont val="Arial"/>
        <family val="2"/>
      </rPr>
      <t>2013</t>
    </r>
    <r>
      <rPr>
        <b/>
        <sz val="12"/>
        <color rgb="FFFF0000"/>
        <rFont val="Arial"/>
        <family val="2"/>
      </rPr>
      <t>)</t>
    </r>
  </si>
  <si>
    <r>
      <t>= TOE</t>
    </r>
    <r>
      <rPr>
        <b/>
        <vertAlign val="subscript"/>
        <sz val="12"/>
        <color rgb="FFFF0000"/>
        <rFont val="Arial"/>
        <family val="2"/>
      </rPr>
      <t>2014</t>
    </r>
    <r>
      <rPr>
        <b/>
        <sz val="12"/>
        <color rgb="FFFF0000"/>
        <rFont val="Arial"/>
        <family val="2"/>
      </rPr>
      <t xml:space="preserve"> - CGS</t>
    </r>
    <r>
      <rPr>
        <b/>
        <vertAlign val="subscript"/>
        <sz val="12"/>
        <color rgb="FFFF0000"/>
        <rFont val="Arial"/>
        <family val="2"/>
      </rPr>
      <t>2014</t>
    </r>
    <r>
      <rPr>
        <b/>
        <sz val="12"/>
        <color rgb="FFFF0000"/>
        <rFont val="Arial"/>
        <family val="2"/>
      </rPr>
      <t xml:space="preserve"> </t>
    </r>
  </si>
  <si>
    <r>
      <t>= Sales</t>
    </r>
    <r>
      <rPr>
        <b/>
        <vertAlign val="subscript"/>
        <sz val="12"/>
        <color rgb="FFFF0000"/>
        <rFont val="Arial"/>
        <family val="2"/>
      </rPr>
      <t>2013</t>
    </r>
    <r>
      <rPr>
        <b/>
        <sz val="12"/>
        <color rgb="FFFF0000"/>
        <rFont val="Arial"/>
        <family val="2"/>
      </rPr>
      <t xml:space="preserve"> / Fixed assets as a % of Total Capacity</t>
    </r>
    <r>
      <rPr>
        <b/>
        <vertAlign val="subscript"/>
        <sz val="12"/>
        <color rgb="FFFF0000"/>
        <rFont val="Arial"/>
        <family val="2"/>
      </rPr>
      <t>2013</t>
    </r>
  </si>
  <si>
    <r>
      <t>= SALES</t>
    </r>
    <r>
      <rPr>
        <b/>
        <vertAlign val="subscript"/>
        <sz val="12"/>
        <color rgb="FFFF0000"/>
        <rFont val="Arial"/>
        <family val="2"/>
      </rPr>
      <t>2014</t>
    </r>
    <r>
      <rPr>
        <b/>
        <sz val="12"/>
        <color rgb="FFFF0000"/>
        <rFont val="Arial"/>
        <family val="2"/>
      </rPr>
      <t>- Sales @ 100% Capacity</t>
    </r>
  </si>
  <si>
    <r>
      <t>= Fixed Assets</t>
    </r>
    <r>
      <rPr>
        <b/>
        <vertAlign val="subscript"/>
        <sz val="12"/>
        <color rgb="FFFF0000"/>
        <rFont val="Arial"/>
        <family val="2"/>
      </rPr>
      <t>2013</t>
    </r>
    <r>
      <rPr>
        <b/>
        <sz val="12"/>
        <color rgb="FFFF0000"/>
        <rFont val="Arial"/>
        <family val="2"/>
      </rPr>
      <t xml:space="preserve"> / Sales @100% Capacity</t>
    </r>
  </si>
  <si>
    <r>
      <t>= Target Fixed Assets to Sales Ratio x Excess Sales</t>
    </r>
    <r>
      <rPr>
        <b/>
        <vertAlign val="subscript"/>
        <sz val="12"/>
        <color rgb="FFFF0000"/>
        <rFont val="Arial"/>
        <family val="2"/>
      </rPr>
      <t>2014</t>
    </r>
  </si>
  <si>
    <r>
      <t>= Net Fixed Assets</t>
    </r>
    <r>
      <rPr>
        <b/>
        <vertAlign val="subscript"/>
        <sz val="12"/>
        <color rgb="FFFF0000"/>
        <rFont val="Arial"/>
        <family val="2"/>
      </rPr>
      <t>2013</t>
    </r>
    <r>
      <rPr>
        <b/>
        <sz val="12"/>
        <color rgb="FFFF0000"/>
        <rFont val="Arial"/>
        <family val="2"/>
      </rPr>
      <t xml:space="preserve"> + Additional Fixed Assets</t>
    </r>
    <r>
      <rPr>
        <b/>
        <vertAlign val="subscript"/>
        <sz val="12"/>
        <color rgb="FFFF0000"/>
        <rFont val="Arial"/>
        <family val="2"/>
      </rPr>
      <t>2014</t>
    </r>
  </si>
  <si>
    <r>
      <t>= Sales</t>
    </r>
    <r>
      <rPr>
        <b/>
        <vertAlign val="subscript"/>
        <sz val="12"/>
        <color rgb="FFFF0000"/>
        <rFont val="Arial"/>
        <family val="2"/>
      </rPr>
      <t>2014</t>
    </r>
    <r>
      <rPr>
        <b/>
        <sz val="12"/>
        <color rgb="FFFF0000"/>
        <rFont val="Arial"/>
        <family val="2"/>
      </rPr>
      <t xml:space="preserve"> / Receivables Turnover</t>
    </r>
    <r>
      <rPr>
        <b/>
        <vertAlign val="subscript"/>
        <sz val="12"/>
        <color rgb="FFFF0000"/>
        <rFont val="Arial"/>
        <family val="2"/>
      </rPr>
      <t>(BETTER)</t>
    </r>
  </si>
  <si>
    <r>
      <t>= Cost of Goods Sold</t>
    </r>
    <r>
      <rPr>
        <b/>
        <vertAlign val="subscript"/>
        <sz val="12"/>
        <color rgb="FFFF0000"/>
        <rFont val="Arial"/>
        <family val="2"/>
      </rPr>
      <t>2014</t>
    </r>
    <r>
      <rPr>
        <b/>
        <sz val="12"/>
        <color rgb="FFFF0000"/>
        <rFont val="Arial"/>
        <family val="2"/>
      </rPr>
      <t xml:space="preserve"> / Inventory Turnover</t>
    </r>
    <r>
      <rPr>
        <b/>
        <vertAlign val="subscript"/>
        <sz val="12"/>
        <color rgb="FFFF0000"/>
        <rFont val="Arial"/>
        <family val="2"/>
      </rPr>
      <t>(BETTER)</t>
    </r>
  </si>
  <si>
    <t>BETTER</t>
  </si>
  <si>
    <t>SAME</t>
  </si>
  <si>
    <t>BETER</t>
  </si>
  <si>
    <t>IMPROVED</t>
  </si>
</sst>
</file>

<file path=xl/styles.xml><?xml version="1.0" encoding="utf-8"?>
<styleSheet xmlns="http://schemas.openxmlformats.org/spreadsheetml/2006/main">
  <numFmts count="2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quot;$&quot;#,##0.0"/>
    <numFmt numFmtId="167" formatCode="&quot;$&quot;#,##0.00"/>
    <numFmt numFmtId="168" formatCode="_(&quot;$&quot;* #,##0.0_);_(&quot;$&quot;* \(#,##0.0\);_(&quot;$&quot;* &quot;-&quot;?_);_(@_)"/>
    <numFmt numFmtId="169" formatCode="#,##0.0"/>
    <numFmt numFmtId="170" formatCode="&quot;$&quot;#,##0.0_);[Red]\(&quot;$&quot;#,##0.0\)"/>
    <numFmt numFmtId="171" formatCode="_(* #,##0.000_);_(* \(#,##0.000\);_(* &quot;-&quot;??_);_(@_)"/>
    <numFmt numFmtId="172" formatCode="&quot;$&quot;#,##0.000_);[Red]\(&quot;$&quot;#,##0.000\)"/>
    <numFmt numFmtId="173" formatCode="0.0_);[Red]\(0.0\)"/>
    <numFmt numFmtId="174" formatCode="0.0_);\(0.0\)"/>
    <numFmt numFmtId="175" formatCode="_(* #,##0_);_(* \(#,##0\);_(* &quot;-&quot;??_);_(@_)"/>
    <numFmt numFmtId="176" formatCode="0.0"/>
    <numFmt numFmtId="177" formatCode="0.000%"/>
  </numFmts>
  <fonts count="85">
    <font>
      <sz val="10"/>
      <name val="Arial"/>
    </font>
    <font>
      <sz val="11"/>
      <color theme="1"/>
      <name val="Arial"/>
      <family val="2"/>
    </font>
    <font>
      <sz val="11"/>
      <color theme="1"/>
      <name val="Arial"/>
      <family val="2"/>
    </font>
    <font>
      <sz val="11"/>
      <color theme="1"/>
      <name val="Calibri"/>
      <family val="2"/>
      <scheme val="minor"/>
    </font>
    <font>
      <sz val="10"/>
      <name val="Arial"/>
      <family val="2"/>
    </font>
    <font>
      <b/>
      <sz val="10"/>
      <name val="Arial"/>
      <family val="2"/>
    </font>
    <font>
      <sz val="10"/>
      <name val="Arial"/>
      <family val="2"/>
    </font>
    <font>
      <b/>
      <sz val="12"/>
      <name val="Arial"/>
      <family val="2"/>
    </font>
    <font>
      <u/>
      <sz val="12"/>
      <name val="Arial"/>
      <family val="2"/>
    </font>
    <font>
      <sz val="10"/>
      <name val="Arial"/>
      <family val="2"/>
    </font>
    <font>
      <b/>
      <sz val="10"/>
      <color rgb="FFFF0000"/>
      <name val="Arial"/>
      <family val="2"/>
    </font>
    <font>
      <sz val="10"/>
      <color rgb="FF0000FF"/>
      <name val="Arial"/>
      <family val="2"/>
    </font>
    <font>
      <b/>
      <sz val="10"/>
      <color rgb="FF0000FF"/>
      <name val="Arial"/>
      <family val="2"/>
    </font>
    <font>
      <sz val="12"/>
      <name val="Arial"/>
      <family val="2"/>
    </font>
    <font>
      <sz val="10"/>
      <color rgb="FFFF0000"/>
      <name val="Arial"/>
      <family val="2"/>
    </font>
    <font>
      <b/>
      <sz val="11"/>
      <name val="Arial"/>
      <family val="2"/>
    </font>
    <font>
      <b/>
      <sz val="14"/>
      <color rgb="FFFF0000"/>
      <name val="Arial"/>
      <family val="2"/>
    </font>
    <font>
      <b/>
      <sz val="14"/>
      <name val="Arial"/>
      <family val="2"/>
    </font>
    <font>
      <b/>
      <sz val="11"/>
      <color theme="1"/>
      <name val="Arial"/>
      <family val="2"/>
    </font>
    <font>
      <sz val="11"/>
      <color rgb="FFFF0000"/>
      <name val="Arial"/>
      <family val="2"/>
    </font>
    <font>
      <sz val="12"/>
      <color rgb="FFFF0000"/>
      <name val="Arial"/>
      <family val="2"/>
    </font>
    <font>
      <sz val="11"/>
      <name val="Arial"/>
      <family val="2"/>
    </font>
    <font>
      <b/>
      <sz val="16"/>
      <name val="Arial"/>
      <family val="2"/>
    </font>
    <font>
      <b/>
      <sz val="12"/>
      <name val="Times New Roman"/>
      <family val="1"/>
    </font>
    <font>
      <sz val="12"/>
      <name val="Times New Roman"/>
      <family val="1"/>
    </font>
    <font>
      <b/>
      <sz val="12"/>
      <color rgb="FFFF0000"/>
      <name val="Times New Roman"/>
      <family val="1"/>
    </font>
    <font>
      <b/>
      <sz val="12"/>
      <color rgb="FFFF0000"/>
      <name val="Arial"/>
      <family val="2"/>
    </font>
    <font>
      <b/>
      <u/>
      <sz val="10"/>
      <color rgb="FFFF0000"/>
      <name val="Arial"/>
      <family val="2"/>
    </font>
    <font>
      <sz val="14"/>
      <name val="Arial"/>
      <family val="2"/>
    </font>
    <font>
      <vertAlign val="subscript"/>
      <sz val="11"/>
      <name val="Arial"/>
      <family val="2"/>
    </font>
    <font>
      <i/>
      <sz val="11"/>
      <name val="Arial"/>
      <family val="2"/>
    </font>
    <font>
      <sz val="10"/>
      <name val="Times New Roman"/>
      <family val="1"/>
    </font>
    <font>
      <i/>
      <sz val="10"/>
      <color rgb="FFFF0000"/>
      <name val="Arial"/>
      <family val="2"/>
    </font>
    <font>
      <b/>
      <sz val="14"/>
      <color theme="0"/>
      <name val="Arial"/>
      <family val="2"/>
    </font>
    <font>
      <b/>
      <sz val="14"/>
      <color theme="0"/>
      <name val="Times New Roman"/>
      <family val="1"/>
    </font>
    <font>
      <b/>
      <sz val="14"/>
      <name val="Times New Roman"/>
      <family val="1"/>
    </font>
    <font>
      <b/>
      <u/>
      <sz val="12"/>
      <name val="Arial"/>
      <family val="2"/>
    </font>
    <font>
      <b/>
      <vertAlign val="subscript"/>
      <sz val="10"/>
      <color rgb="FFFF0000"/>
      <name val="Arial"/>
      <family val="2"/>
    </font>
    <font>
      <b/>
      <sz val="11"/>
      <color rgb="FFFF0000"/>
      <name val="Arial"/>
      <family val="2"/>
    </font>
    <font>
      <b/>
      <sz val="18"/>
      <color rgb="FF0000FF"/>
      <name val="Arial"/>
      <family val="2"/>
    </font>
    <font>
      <b/>
      <sz val="12"/>
      <color rgb="FF0000FF"/>
      <name val="Arial"/>
      <family val="2"/>
    </font>
    <font>
      <b/>
      <sz val="11"/>
      <color rgb="FF0000FF"/>
      <name val="Arial"/>
      <family val="2"/>
    </font>
    <font>
      <b/>
      <sz val="12"/>
      <color theme="5"/>
      <name val="Arial"/>
      <family val="2"/>
    </font>
    <font>
      <b/>
      <i/>
      <sz val="12"/>
      <color rgb="FF0000FF"/>
      <name val="Arial"/>
      <family val="2"/>
    </font>
    <font>
      <b/>
      <sz val="11"/>
      <color theme="0"/>
      <name val="Arial"/>
      <family val="2"/>
    </font>
    <font>
      <sz val="11"/>
      <color theme="0"/>
      <name val="Arial"/>
      <family val="2"/>
    </font>
    <font>
      <b/>
      <sz val="11"/>
      <color theme="9" tint="-0.499984740745262"/>
      <name val="Arial"/>
      <family val="2"/>
    </font>
    <font>
      <b/>
      <sz val="10"/>
      <color theme="0"/>
      <name val="Arial"/>
      <family val="2"/>
    </font>
    <font>
      <sz val="10"/>
      <color theme="0"/>
      <name val="Arial"/>
      <family val="2"/>
    </font>
    <font>
      <b/>
      <sz val="12"/>
      <color theme="0"/>
      <name val="Arial"/>
      <family val="2"/>
    </font>
    <font>
      <sz val="12"/>
      <color theme="0"/>
      <name val="Arial"/>
      <family val="2"/>
    </font>
    <font>
      <b/>
      <u val="doubleAccounting"/>
      <sz val="11"/>
      <color rgb="FF0000FF"/>
      <name val="Arial"/>
      <family val="2"/>
    </font>
    <font>
      <b/>
      <u val="singleAccounting"/>
      <sz val="11"/>
      <color rgb="FF0000FF"/>
      <name val="Arial"/>
      <family val="2"/>
    </font>
    <font>
      <b/>
      <u/>
      <sz val="11"/>
      <color rgb="FF0000FF"/>
      <name val="Arial"/>
      <family val="2"/>
    </font>
    <font>
      <b/>
      <u val="doubleAccounting"/>
      <sz val="11"/>
      <name val="Arial"/>
      <family val="2"/>
    </font>
    <font>
      <b/>
      <u val="singleAccounting"/>
      <sz val="11"/>
      <name val="Arial"/>
      <family val="2"/>
    </font>
    <font>
      <b/>
      <u/>
      <sz val="11"/>
      <name val="Arial"/>
      <family val="2"/>
    </font>
    <font>
      <b/>
      <i/>
      <sz val="14"/>
      <color theme="0"/>
      <name val="Arial"/>
      <family val="2"/>
    </font>
    <font>
      <b/>
      <sz val="14"/>
      <color theme="9" tint="-0.499984740745262"/>
      <name val="Arial"/>
      <family val="2"/>
    </font>
    <font>
      <b/>
      <sz val="16"/>
      <color theme="0"/>
      <name val="Arial"/>
      <family val="2"/>
    </font>
    <font>
      <b/>
      <i/>
      <sz val="11"/>
      <color rgb="FF0000FF"/>
      <name val="Arial"/>
      <family val="2"/>
    </font>
    <font>
      <sz val="11"/>
      <color rgb="FF0000FF"/>
      <name val="Arial"/>
      <family val="2"/>
    </font>
    <font>
      <b/>
      <u/>
      <sz val="14"/>
      <name val="Arial"/>
      <family val="2"/>
    </font>
    <font>
      <sz val="14"/>
      <color rgb="FFFF0000"/>
      <name val="Arial"/>
      <family val="2"/>
    </font>
    <font>
      <i/>
      <sz val="14"/>
      <color rgb="FFFF0000"/>
      <name val="Arial"/>
      <family val="2"/>
    </font>
    <font>
      <b/>
      <sz val="12"/>
      <color theme="1"/>
      <name val="Arial"/>
      <family val="2"/>
    </font>
    <font>
      <sz val="10"/>
      <color theme="7" tint="-0.249977111117893"/>
      <name val="Arial"/>
      <family val="2"/>
    </font>
    <font>
      <b/>
      <sz val="10"/>
      <color theme="7" tint="-0.249977111117893"/>
      <name val="Arial"/>
      <family val="2"/>
    </font>
    <font>
      <b/>
      <sz val="18"/>
      <color theme="7" tint="-0.249977111117893"/>
      <name val="Arial"/>
      <family val="2"/>
    </font>
    <font>
      <b/>
      <sz val="12"/>
      <color theme="7" tint="-0.249977111117893"/>
      <name val="Arial"/>
      <family val="2"/>
    </font>
    <font>
      <b/>
      <i/>
      <sz val="10"/>
      <color theme="7" tint="-0.249977111117893"/>
      <name val="Arial"/>
      <family val="2"/>
    </font>
    <font>
      <b/>
      <u/>
      <sz val="10"/>
      <color theme="7" tint="-0.249977111117893"/>
      <name val="Arial"/>
      <family val="2"/>
    </font>
    <font>
      <b/>
      <sz val="10"/>
      <color theme="7" tint="-0.249977111117893"/>
      <name val="Times New Roman"/>
      <family val="1"/>
    </font>
    <font>
      <b/>
      <u val="double"/>
      <sz val="10"/>
      <color theme="7" tint="-0.249977111117893"/>
      <name val="Arial"/>
      <family val="2"/>
    </font>
    <font>
      <b/>
      <i/>
      <sz val="11"/>
      <name val="Arial"/>
      <family val="2"/>
    </font>
    <font>
      <b/>
      <sz val="10"/>
      <color theme="7" tint="-0.499984740745262"/>
      <name val="Arial"/>
      <family val="2"/>
    </font>
    <font>
      <b/>
      <sz val="10"/>
      <color theme="1"/>
      <name val="Arial"/>
      <family val="2"/>
    </font>
    <font>
      <b/>
      <vertAlign val="subscript"/>
      <sz val="11"/>
      <color theme="1"/>
      <name val="Arial"/>
      <family val="2"/>
    </font>
    <font>
      <b/>
      <sz val="12"/>
      <color theme="7" tint="-0.499984740745262"/>
      <name val="Arial"/>
      <family val="2"/>
    </font>
    <font>
      <b/>
      <sz val="11"/>
      <color theme="7" tint="-0.249977111117893"/>
      <name val="Arial"/>
      <family val="2"/>
    </font>
    <font>
      <b/>
      <sz val="20"/>
      <color theme="1"/>
      <name val="Arial"/>
      <family val="2"/>
    </font>
    <font>
      <i/>
      <sz val="11"/>
      <color rgb="FFFF0000"/>
      <name val="Arial"/>
      <family val="2"/>
    </font>
    <font>
      <b/>
      <sz val="14"/>
      <color rgb="FF0000FF"/>
      <name val="Arial"/>
      <family val="2"/>
    </font>
    <font>
      <b/>
      <vertAlign val="subscript"/>
      <sz val="12"/>
      <color rgb="FFFF0000"/>
      <name val="Arial"/>
      <family val="2"/>
    </font>
    <font>
      <b/>
      <i/>
      <sz val="14"/>
      <color rgb="FFFF0000"/>
      <name val="Arial"/>
      <family val="2"/>
    </font>
  </fonts>
  <fills count="19">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FFFF"/>
        <bgColor indexed="64"/>
      </patternFill>
    </fill>
    <fill>
      <patternFill patternType="solid">
        <fgColor theme="0"/>
        <bgColor indexed="64"/>
      </patternFill>
    </fill>
    <fill>
      <patternFill patternType="solid">
        <fgColor theme="7" tint="0.59999389629810485"/>
        <bgColor indexed="65"/>
      </patternFill>
    </fill>
    <fill>
      <patternFill patternType="solid">
        <fgColor theme="7" tint="0.79998168889431442"/>
        <bgColor indexed="64"/>
      </patternFill>
    </fill>
    <fill>
      <patternFill patternType="solid">
        <fgColor theme="1"/>
        <bgColor indexed="64"/>
      </patternFill>
    </fill>
    <fill>
      <patternFill patternType="solid">
        <fgColor rgb="FFFF00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39997558519241921"/>
        <bgColor indexed="64"/>
      </patternFill>
    </fill>
  </fills>
  <borders count="104">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indexed="64"/>
      </left>
      <right/>
      <top/>
      <bottom style="medium">
        <color indexed="64"/>
      </bottom>
      <diagonal/>
    </border>
    <border>
      <left style="thick">
        <color indexed="64"/>
      </left>
      <right style="thin">
        <color indexed="64"/>
      </right>
      <top style="thin">
        <color indexed="64"/>
      </top>
      <bottom style="thin">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thin">
        <color indexed="64"/>
      </left>
      <right style="thick">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thin">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top style="medium">
        <color auto="1"/>
      </top>
      <bottom style="medium">
        <color auto="1"/>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auto="1"/>
      </left>
      <right style="thick">
        <color indexed="64"/>
      </right>
      <top style="medium">
        <color auto="1"/>
      </top>
      <bottom style="thick">
        <color auto="1"/>
      </bottom>
      <diagonal/>
    </border>
    <border>
      <left style="thick">
        <color auto="1"/>
      </left>
      <right style="medium">
        <color auto="1"/>
      </right>
      <top/>
      <bottom style="thick">
        <color indexed="64"/>
      </bottom>
      <diagonal/>
    </border>
    <border>
      <left/>
      <right/>
      <top style="medium">
        <color indexed="64"/>
      </top>
      <bottom/>
      <diagonal/>
    </border>
    <border>
      <left/>
      <right/>
      <top style="medium">
        <color indexed="64"/>
      </top>
      <bottom style="thick">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medium">
        <color auto="1"/>
      </left>
      <right style="medium">
        <color auto="1"/>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right style="thick">
        <color rgb="FF0000FF"/>
      </right>
      <top/>
      <bottom/>
      <diagonal/>
    </border>
    <border>
      <left/>
      <right style="thick">
        <color rgb="FF0000FF"/>
      </right>
      <top/>
      <bottom style="thick">
        <color rgb="FF0000FF"/>
      </bottom>
      <diagonal/>
    </border>
    <border>
      <left style="medium">
        <color indexed="64"/>
      </left>
      <right/>
      <top style="medium">
        <color indexed="64"/>
      </top>
      <bottom style="medium">
        <color indexed="64"/>
      </bottom>
      <diagonal/>
    </border>
    <border>
      <left style="medium">
        <color auto="1"/>
      </left>
      <right style="medium">
        <color auto="1"/>
      </right>
      <top/>
      <bottom style="medium">
        <color auto="1"/>
      </bottom>
      <diagonal/>
    </border>
    <border>
      <left style="thick">
        <color auto="1"/>
      </left>
      <right style="medium">
        <color auto="1"/>
      </right>
      <top/>
      <bottom style="medium">
        <color auto="1"/>
      </bottom>
      <diagonal/>
    </border>
    <border>
      <left/>
      <right style="medium">
        <color indexed="64"/>
      </right>
      <top style="medium">
        <color auto="1"/>
      </top>
      <bottom style="medium">
        <color auto="1"/>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medium">
        <color auto="1"/>
      </left>
      <right/>
      <top style="thick">
        <color indexed="64"/>
      </top>
      <bottom style="medium">
        <color indexed="64"/>
      </bottom>
      <diagonal/>
    </border>
    <border>
      <left/>
      <right/>
      <top style="thick">
        <color theme="9" tint="-0.499984740745262"/>
      </top>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thick">
        <color theme="0"/>
      </right>
      <top style="thick">
        <color theme="0"/>
      </top>
      <bottom style="thick">
        <color theme="0"/>
      </bottom>
      <diagonal/>
    </border>
    <border>
      <left/>
      <right/>
      <top/>
      <bottom style="thick">
        <color theme="9" tint="-0.499984740745262"/>
      </bottom>
      <diagonal/>
    </border>
    <border>
      <left style="thick">
        <color theme="6" tint="-0.499984740745262"/>
      </left>
      <right style="thick">
        <color theme="6" tint="-0.499984740745262"/>
      </right>
      <top style="thick">
        <color theme="6" tint="-0.499984740745262"/>
      </top>
      <bottom style="thick">
        <color theme="6" tint="-0.499984740745262"/>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ck">
        <color theme="6" tint="-0.499984740745262"/>
      </bottom>
      <diagonal/>
    </border>
    <border>
      <left style="thick">
        <color theme="7" tint="-0.24994659260841701"/>
      </left>
      <right style="medium">
        <color theme="7" tint="-0.24994659260841701"/>
      </right>
      <top style="thick">
        <color theme="7" tint="-0.24994659260841701"/>
      </top>
      <bottom style="medium">
        <color theme="7" tint="-0.24994659260841701"/>
      </bottom>
      <diagonal/>
    </border>
    <border>
      <left style="medium">
        <color theme="7" tint="-0.24994659260841701"/>
      </left>
      <right style="thick">
        <color theme="7" tint="-0.24994659260841701"/>
      </right>
      <top style="thick">
        <color theme="7" tint="-0.24994659260841701"/>
      </top>
      <bottom style="medium">
        <color theme="7" tint="-0.24994659260841701"/>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indexed="64"/>
      </left>
      <right/>
      <top style="thick">
        <color theme="6" tint="-0.499984740745262"/>
      </top>
      <bottom style="thick">
        <color indexed="64"/>
      </bottom>
      <diagonal/>
    </border>
    <border>
      <left/>
      <right/>
      <top style="thick">
        <color theme="6" tint="-0.499984740745262"/>
      </top>
      <bottom style="thick">
        <color indexed="64"/>
      </bottom>
      <diagonal/>
    </border>
    <border>
      <left/>
      <right style="thick">
        <color indexed="64"/>
      </right>
      <top style="thick">
        <color theme="6" tint="-0.499984740745262"/>
      </top>
      <bottom style="thick">
        <color indexed="64"/>
      </bottom>
      <diagonal/>
    </border>
    <border>
      <left/>
      <right/>
      <top style="thick">
        <color auto="1"/>
      </top>
      <bottom style="thick">
        <color theme="6" tint="-0.499984740745262"/>
      </bottom>
      <diagonal/>
    </border>
    <border>
      <left style="thick">
        <color theme="7" tint="-0.24994659260841701"/>
      </left>
      <right style="medium">
        <color theme="7" tint="-0.24994659260841701"/>
      </right>
      <top style="medium">
        <color theme="7" tint="-0.24994659260841701"/>
      </top>
      <bottom/>
      <diagonal/>
    </border>
    <border>
      <left style="medium">
        <color theme="7" tint="-0.24994659260841701"/>
      </left>
      <right style="thick">
        <color theme="7" tint="-0.24994659260841701"/>
      </right>
      <top style="medium">
        <color theme="7" tint="-0.24994659260841701"/>
      </top>
      <bottom/>
      <diagonal/>
    </border>
    <border>
      <left/>
      <right style="thick">
        <color theme="7" tint="-0.24994659260841701"/>
      </right>
      <top style="thick">
        <color auto="1"/>
      </top>
      <bottom style="thick">
        <color auto="1"/>
      </bottom>
      <diagonal/>
    </border>
    <border>
      <left style="thick">
        <color indexed="64"/>
      </left>
      <right/>
      <top style="thick">
        <color indexed="64"/>
      </top>
      <bottom style="thick">
        <color theme="6" tint="-0.499984740745262"/>
      </bottom>
      <diagonal/>
    </border>
    <border>
      <left/>
      <right style="thick">
        <color indexed="64"/>
      </right>
      <top style="thick">
        <color indexed="64"/>
      </top>
      <bottom style="thick">
        <color theme="6" tint="-0.499984740745262"/>
      </bottom>
      <diagonal/>
    </border>
    <border>
      <left style="thick">
        <color rgb="FF0000FF"/>
      </left>
      <right style="thick">
        <color rgb="FF0000FF"/>
      </right>
      <top style="thick">
        <color rgb="FF0000FF"/>
      </top>
      <bottom style="thick">
        <color rgb="FF0000FF"/>
      </bottom>
      <diagonal/>
    </border>
    <border>
      <left style="thick">
        <color theme="6" tint="-0.499984740745262"/>
      </left>
      <right style="thick">
        <color theme="6" tint="-0.499984740745262"/>
      </right>
      <top/>
      <bottom/>
      <diagonal/>
    </border>
  </borders>
  <cellStyleXfs count="15">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4" fillId="0" borderId="0"/>
    <xf numFmtId="44" fontId="4" fillId="0" borderId="0" applyFont="0" applyFill="0" applyBorder="0" applyAlignment="0" applyProtection="0"/>
    <xf numFmtId="44" fontId="31" fillId="0" borderId="0" applyFont="0" applyFill="0" applyBorder="0" applyAlignment="0" applyProtection="0"/>
    <xf numFmtId="0" fontId="31" fillId="0" borderId="0"/>
    <xf numFmtId="9" fontId="31" fillId="0" borderId="0" applyFont="0" applyFill="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 fillId="0" borderId="0"/>
  </cellStyleXfs>
  <cellXfs count="623">
    <xf numFmtId="0" fontId="0" fillId="0" borderId="0" xfId="0"/>
    <xf numFmtId="0" fontId="0" fillId="0" borderId="0" xfId="0" applyFill="1" applyProtection="1"/>
    <xf numFmtId="0" fontId="6" fillId="0" borderId="0" xfId="0" applyFont="1" applyFill="1" applyProtection="1"/>
    <xf numFmtId="0" fontId="0" fillId="0" borderId="0" xfId="0" applyProtection="1"/>
    <xf numFmtId="0" fontId="6" fillId="0" borderId="0" xfId="0" applyFont="1" applyFill="1" applyBorder="1" applyProtection="1"/>
    <xf numFmtId="0" fontId="4" fillId="0" borderId="0" xfId="0" applyFont="1" applyFill="1" applyBorder="1" applyProtection="1"/>
    <xf numFmtId="0" fontId="9" fillId="0" borderId="0" xfId="0" applyFont="1" applyFill="1" applyBorder="1" applyProtection="1"/>
    <xf numFmtId="0" fontId="6" fillId="0" borderId="0" xfId="0" applyFont="1" applyFill="1" applyBorder="1" applyAlignment="1" applyProtection="1">
      <alignment vertical="center"/>
    </xf>
    <xf numFmtId="0" fontId="6" fillId="0" borderId="0" xfId="0" applyFont="1" applyFill="1" applyProtection="1">
      <protection locked="0"/>
    </xf>
    <xf numFmtId="0" fontId="6" fillId="0" borderId="0" xfId="0" applyFont="1" applyProtection="1">
      <protection locked="0"/>
    </xf>
    <xf numFmtId="0" fontId="0" fillId="0" borderId="0" xfId="0" applyFill="1" applyProtection="1">
      <protection locked="0"/>
    </xf>
    <xf numFmtId="0" fontId="0" fillId="0" borderId="0" xfId="0" applyProtection="1">
      <protection locked="0"/>
    </xf>
    <xf numFmtId="9" fontId="6" fillId="0" borderId="0" xfId="2" applyFont="1" applyFill="1" applyProtection="1">
      <protection locked="0"/>
    </xf>
    <xf numFmtId="166" fontId="6" fillId="0" borderId="0" xfId="0" applyNumberFormat="1" applyFont="1" applyFill="1" applyBorder="1" applyProtection="1">
      <protection locked="0"/>
    </xf>
    <xf numFmtId="0" fontId="6" fillId="0" borderId="0" xfId="0" applyFont="1" applyFill="1" applyBorder="1" applyProtection="1">
      <protection locked="0"/>
    </xf>
    <xf numFmtId="0" fontId="9" fillId="0" borderId="0" xfId="0" applyFont="1" applyFill="1" applyBorder="1" applyProtection="1">
      <protection locked="0"/>
    </xf>
    <xf numFmtId="0" fontId="6" fillId="0" borderId="0" xfId="0" applyFont="1" applyFill="1" applyBorder="1" applyAlignment="1" applyProtection="1">
      <alignment horizontal="center"/>
      <protection locked="0"/>
    </xf>
    <xf numFmtId="0" fontId="6" fillId="0" borderId="0" xfId="0" applyFont="1" applyFill="1" applyBorder="1" applyAlignment="1" applyProtection="1">
      <alignment horizontal="center" wrapText="1"/>
      <protection locked="0"/>
    </xf>
    <xf numFmtId="166" fontId="6" fillId="0" borderId="0" xfId="0" applyNumberFormat="1" applyFont="1" applyBorder="1" applyProtection="1">
      <protection locked="0"/>
    </xf>
    <xf numFmtId="166" fontId="6" fillId="0" borderId="0" xfId="0" applyNumberFormat="1" applyFont="1" applyFill="1" applyBorder="1" applyAlignment="1" applyProtection="1">
      <alignment horizontal="center"/>
      <protection locked="0"/>
    </xf>
    <xf numFmtId="167" fontId="6" fillId="0" borderId="0" xfId="0" applyNumberFormat="1" applyFont="1" applyBorder="1" applyProtection="1">
      <protection locked="0"/>
    </xf>
    <xf numFmtId="0" fontId="11" fillId="0" borderId="0" xfId="0" applyFont="1" applyFill="1" applyProtection="1">
      <protection locked="0"/>
    </xf>
    <xf numFmtId="0" fontId="11" fillId="0" borderId="0" xfId="0" applyFont="1" applyProtection="1">
      <protection locked="0"/>
    </xf>
    <xf numFmtId="0" fontId="12" fillId="0" borderId="0" xfId="0" applyFont="1" applyFill="1" applyAlignment="1" applyProtection="1">
      <alignment horizontal="center"/>
      <protection locked="0"/>
    </xf>
    <xf numFmtId="0" fontId="4" fillId="0" borderId="0" xfId="0" applyFont="1" applyFill="1" applyBorder="1" applyProtection="1">
      <protection locked="0"/>
    </xf>
    <xf numFmtId="0" fontId="13" fillId="0" borderId="0" xfId="0" applyFont="1" applyFill="1" applyBorder="1" applyProtection="1"/>
    <xf numFmtId="0" fontId="13" fillId="0" borderId="0" xfId="0" applyFont="1" applyFill="1" applyBorder="1" applyProtection="1">
      <protection locked="0"/>
    </xf>
    <xf numFmtId="0" fontId="13" fillId="0" borderId="0" xfId="0" applyFont="1" applyProtection="1">
      <protection locked="0"/>
    </xf>
    <xf numFmtId="0" fontId="9" fillId="0" borderId="0" xfId="0" applyFont="1" applyFill="1" applyBorder="1" applyAlignment="1" applyProtection="1">
      <alignment vertical="center"/>
      <protection locked="0"/>
    </xf>
    <xf numFmtId="0" fontId="18" fillId="0" borderId="0" xfId="0" applyFont="1" applyFill="1" applyAlignment="1" applyProtection="1">
      <alignment vertical="top" wrapText="1"/>
      <protection locked="0"/>
    </xf>
    <xf numFmtId="0" fontId="6" fillId="5" borderId="4" xfId="0" applyFont="1" applyFill="1" applyBorder="1" applyProtection="1"/>
    <xf numFmtId="0" fontId="6" fillId="5" borderId="11" xfId="0" applyFont="1" applyFill="1" applyBorder="1" applyProtection="1"/>
    <xf numFmtId="3" fontId="18" fillId="0" borderId="0" xfId="0" applyNumberFormat="1" applyFont="1" applyFill="1" applyAlignment="1" applyProtection="1">
      <alignment vertical="top" wrapText="1"/>
      <protection locked="0"/>
    </xf>
    <xf numFmtId="0" fontId="21" fillId="0" borderId="0" xfId="0" applyFont="1" applyProtection="1"/>
    <xf numFmtId="0" fontId="21" fillId="0" borderId="9" xfId="0" applyFont="1" applyFill="1" applyBorder="1" applyProtection="1"/>
    <xf numFmtId="0" fontId="4" fillId="0" borderId="0" xfId="0" applyFont="1" applyFill="1" applyBorder="1" applyAlignment="1" applyProtection="1">
      <alignment horizontal="left" vertical="center" indent="2"/>
    </xf>
    <xf numFmtId="0" fontId="4" fillId="0" borderId="5" xfId="0" applyFont="1" applyFill="1" applyBorder="1" applyProtection="1"/>
    <xf numFmtId="165" fontId="4" fillId="0" borderId="0" xfId="0" applyNumberFormat="1" applyFont="1" applyFill="1" applyBorder="1" applyProtection="1"/>
    <xf numFmtId="165" fontId="6" fillId="0" borderId="0" xfId="0" applyNumberFormat="1" applyFont="1" applyFill="1" applyBorder="1" applyProtection="1"/>
    <xf numFmtId="165" fontId="4" fillId="0" borderId="5" xfId="0" applyNumberFormat="1" applyFont="1" applyFill="1" applyBorder="1" applyProtection="1"/>
    <xf numFmtId="0" fontId="4" fillId="0" borderId="0" xfId="0" applyFont="1" applyFill="1" applyBorder="1" applyAlignment="1" applyProtection="1">
      <alignment vertical="center"/>
    </xf>
    <xf numFmtId="0" fontId="21" fillId="0" borderId="9" xfId="0" applyFont="1" applyFill="1" applyBorder="1" applyAlignment="1" applyProtection="1">
      <alignment vertical="center"/>
    </xf>
    <xf numFmtId="164" fontId="21" fillId="2" borderId="7" xfId="2" applyNumberFormat="1" applyFont="1" applyFill="1" applyBorder="1" applyAlignment="1" applyProtection="1">
      <alignment vertical="center"/>
      <protection locked="0"/>
    </xf>
    <xf numFmtId="0" fontId="18" fillId="0" borderId="0" xfId="0" applyFont="1" applyFill="1" applyBorder="1" applyAlignment="1" applyProtection="1">
      <alignment vertical="top" wrapText="1"/>
      <protection locked="0"/>
    </xf>
    <xf numFmtId="3" fontId="18" fillId="0" borderId="0" xfId="0" applyNumberFormat="1" applyFont="1" applyFill="1" applyBorder="1" applyAlignment="1" applyProtection="1">
      <alignment vertical="top" wrapText="1"/>
      <protection locked="0"/>
    </xf>
    <xf numFmtId="164" fontId="18" fillId="0" borderId="0" xfId="2" applyNumberFormat="1" applyFont="1" applyFill="1" applyBorder="1" applyAlignment="1" applyProtection="1">
      <alignment vertical="top" wrapText="1"/>
      <protection locked="0"/>
    </xf>
    <xf numFmtId="9" fontId="23" fillId="0" borderId="37" xfId="2" applyFont="1" applyBorder="1" applyAlignment="1" applyProtection="1">
      <alignment horizontal="center" vertical="center"/>
      <protection hidden="1"/>
    </xf>
    <xf numFmtId="6" fontId="18" fillId="0" borderId="0" xfId="0" applyNumberFormat="1" applyFont="1" applyFill="1" applyAlignment="1" applyProtection="1">
      <alignment vertical="top" wrapText="1"/>
      <protection locked="0"/>
    </xf>
    <xf numFmtId="0" fontId="8" fillId="0" borderId="13" xfId="0" applyFont="1" applyFill="1" applyBorder="1" applyProtection="1"/>
    <xf numFmtId="0" fontId="17" fillId="0" borderId="12" xfId="0" applyFont="1" applyFill="1" applyBorder="1" applyProtection="1"/>
    <xf numFmtId="0" fontId="7" fillId="0" borderId="0" xfId="0" applyFont="1" applyFill="1" applyBorder="1" applyAlignment="1" applyProtection="1">
      <alignment horizontal="center" vertical="center"/>
      <protection locked="0"/>
    </xf>
    <xf numFmtId="0" fontId="16" fillId="0" borderId="7" xfId="0" applyFont="1" applyBorder="1" applyAlignment="1" applyProtection="1">
      <alignment horizontal="center" wrapText="1"/>
      <protection locked="0"/>
    </xf>
    <xf numFmtId="0" fontId="4" fillId="0" borderId="0" xfId="0" applyFont="1" applyProtection="1">
      <protection locked="0"/>
    </xf>
    <xf numFmtId="0" fontId="7" fillId="0" borderId="13" xfId="0" applyFont="1" applyBorder="1" applyAlignment="1" applyProtection="1">
      <alignment horizontal="center" vertical="center" textRotation="90"/>
      <protection locked="0"/>
    </xf>
    <xf numFmtId="5" fontId="6" fillId="0" borderId="5" xfId="0" applyNumberFormat="1" applyFont="1" applyFill="1" applyBorder="1" applyAlignment="1" applyProtection="1">
      <alignment horizontal="right" vertical="center"/>
      <protection locked="0"/>
    </xf>
    <xf numFmtId="164" fontId="4" fillId="0" borderId="13" xfId="2" applyNumberFormat="1" applyFont="1" applyFill="1" applyBorder="1" applyAlignment="1" applyProtection="1">
      <alignment horizontal="center" vertical="center"/>
      <protection locked="0"/>
    </xf>
    <xf numFmtId="165" fontId="11" fillId="0" borderId="0" xfId="0" applyNumberFormat="1" applyFont="1" applyFill="1" applyProtection="1">
      <protection locked="0"/>
    </xf>
    <xf numFmtId="6" fontId="11" fillId="0" borderId="0" xfId="0" applyNumberFormat="1" applyFont="1" applyFill="1" applyBorder="1" applyProtection="1">
      <protection locked="0"/>
    </xf>
    <xf numFmtId="170" fontId="11" fillId="0" borderId="0" xfId="0" applyNumberFormat="1" applyFont="1" applyFill="1" applyBorder="1" applyProtection="1">
      <protection locked="0"/>
    </xf>
    <xf numFmtId="168" fontId="11" fillId="0" borderId="0" xfId="0" applyNumberFormat="1" applyFont="1" applyFill="1" applyProtection="1">
      <protection locked="0"/>
    </xf>
    <xf numFmtId="167" fontId="4" fillId="0" borderId="0" xfId="2" applyNumberFormat="1" applyFont="1" applyFill="1" applyBorder="1" applyAlignment="1" applyProtection="1">
      <alignment horizontal="right"/>
      <protection locked="0"/>
    </xf>
    <xf numFmtId="0" fontId="21" fillId="4" borderId="9" xfId="0" applyFont="1" applyFill="1" applyBorder="1" applyAlignment="1" applyProtection="1">
      <alignment vertical="center"/>
    </xf>
    <xf numFmtId="0" fontId="21" fillId="4" borderId="10" xfId="0" applyFont="1" applyFill="1" applyBorder="1" applyAlignment="1" applyProtection="1">
      <alignment vertical="center"/>
    </xf>
    <xf numFmtId="0" fontId="4" fillId="0" borderId="0" xfId="6" applyProtection="1">
      <protection locked="0"/>
    </xf>
    <xf numFmtId="0" fontId="4" fillId="0" borderId="0" xfId="6" applyFont="1" applyProtection="1">
      <protection locked="0"/>
    </xf>
    <xf numFmtId="0" fontId="4" fillId="0" borderId="0" xfId="6"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vertical="center"/>
      <protection locked="0"/>
    </xf>
    <xf numFmtId="0" fontId="6" fillId="0" borderId="0" xfId="0" applyFont="1" applyFill="1" applyAlignment="1" applyProtection="1">
      <alignment vertical="center"/>
      <protection locked="0"/>
    </xf>
    <xf numFmtId="0" fontId="4" fillId="0" borderId="0" xfId="0" applyFont="1" applyFill="1" applyBorder="1" applyAlignment="1" applyProtection="1">
      <alignment vertical="center"/>
    </xf>
    <xf numFmtId="0" fontId="4" fillId="0" borderId="0" xfId="6" applyFill="1" applyAlignment="1" applyProtection="1">
      <alignment vertical="center"/>
      <protection locked="0"/>
    </xf>
    <xf numFmtId="0" fontId="4" fillId="0" borderId="0" xfId="6" applyFont="1" applyFill="1" applyBorder="1" applyAlignment="1" applyProtection="1">
      <alignment vertical="center"/>
      <protection locked="0"/>
    </xf>
    <xf numFmtId="7" fontId="4" fillId="0" borderId="0" xfId="6" applyNumberFormat="1" applyFill="1" applyAlignment="1" applyProtection="1">
      <alignment vertical="center"/>
      <protection locked="0"/>
    </xf>
    <xf numFmtId="164" fontId="0" fillId="0" borderId="0" xfId="2" applyNumberFormat="1" applyFont="1" applyFill="1" applyAlignment="1" applyProtection="1">
      <alignment vertical="center"/>
      <protection locked="0"/>
    </xf>
    <xf numFmtId="166" fontId="4" fillId="0" borderId="0" xfId="6" applyNumberFormat="1" applyFont="1" applyFill="1" applyBorder="1" applyAlignment="1" applyProtection="1">
      <alignment vertical="center"/>
      <protection locked="0"/>
    </xf>
    <xf numFmtId="0" fontId="4" fillId="0" borderId="0" xfId="6" applyFont="1" applyAlignment="1" applyProtection="1">
      <alignment vertical="center"/>
      <protection locked="0"/>
    </xf>
    <xf numFmtId="171" fontId="0" fillId="0" borderId="0" xfId="1" applyNumberFormat="1" applyFont="1" applyFill="1" applyAlignment="1" applyProtection="1">
      <alignment vertical="center"/>
      <protection locked="0"/>
    </xf>
    <xf numFmtId="0" fontId="7" fillId="0" borderId="0" xfId="0" applyFont="1" applyFill="1" applyBorder="1" applyAlignment="1" applyProtection="1">
      <alignment horizontal="center" vertical="center"/>
      <protection hidden="1"/>
    </xf>
    <xf numFmtId="0" fontId="21" fillId="4" borderId="39" xfId="0" applyFont="1" applyFill="1" applyBorder="1" applyAlignment="1" applyProtection="1">
      <alignment vertical="center"/>
      <protection hidden="1"/>
    </xf>
    <xf numFmtId="0" fontId="21" fillId="4" borderId="38" xfId="0" applyFont="1" applyFill="1" applyBorder="1" applyAlignment="1" applyProtection="1">
      <alignment vertical="center"/>
      <protection hidden="1"/>
    </xf>
    <xf numFmtId="0" fontId="21" fillId="4" borderId="46" xfId="0" applyFont="1" applyFill="1" applyBorder="1" applyAlignment="1" applyProtection="1">
      <alignment vertical="center"/>
      <protection hidden="1"/>
    </xf>
    <xf numFmtId="0" fontId="21" fillId="4" borderId="47" xfId="0" applyFont="1" applyFill="1" applyBorder="1" applyAlignment="1" applyProtection="1">
      <alignment vertical="center"/>
      <protection hidden="1"/>
    </xf>
    <xf numFmtId="0" fontId="17" fillId="0" borderId="0" xfId="6" applyFont="1" applyAlignment="1" applyProtection="1">
      <alignment vertical="center"/>
      <protection locked="0"/>
    </xf>
    <xf numFmtId="0" fontId="28" fillId="0" borderId="0" xfId="6" applyFont="1" applyAlignment="1" applyProtection="1">
      <alignment vertical="center"/>
      <protection locked="0"/>
    </xf>
    <xf numFmtId="0" fontId="4" fillId="0" borderId="0" xfId="6" applyProtection="1">
      <protection hidden="1"/>
    </xf>
    <xf numFmtId="0" fontId="4" fillId="0" borderId="18" xfId="6" applyBorder="1" applyAlignment="1" applyProtection="1">
      <protection hidden="1"/>
    </xf>
    <xf numFmtId="0" fontId="4" fillId="0" borderId="19" xfId="6" applyBorder="1" applyAlignment="1" applyProtection="1">
      <protection hidden="1"/>
    </xf>
    <xf numFmtId="0" fontId="17" fillId="0" borderId="20" xfId="6" applyFont="1" applyBorder="1" applyAlignment="1" applyProtection="1">
      <alignment horizontal="center" wrapText="1"/>
      <protection hidden="1"/>
    </xf>
    <xf numFmtId="0" fontId="17" fillId="0" borderId="21" xfId="6" applyFont="1" applyBorder="1" applyAlignment="1" applyProtection="1">
      <alignment horizontal="center" wrapText="1"/>
      <protection hidden="1"/>
    </xf>
    <xf numFmtId="0" fontId="33" fillId="9" borderId="21" xfId="6" applyFont="1" applyFill="1" applyBorder="1" applyAlignment="1" applyProtection="1">
      <alignment horizontal="center" wrapText="1"/>
      <protection hidden="1"/>
    </xf>
    <xf numFmtId="0" fontId="17" fillId="0" borderId="22" xfId="6" applyFont="1" applyBorder="1" applyAlignment="1" applyProtection="1">
      <alignment horizontal="center" wrapText="1"/>
      <protection hidden="1"/>
    </xf>
    <xf numFmtId="0" fontId="23" fillId="0" borderId="0" xfId="6" applyFont="1" applyAlignment="1" applyProtection="1">
      <alignment horizontal="center" wrapText="1"/>
      <protection hidden="1"/>
    </xf>
    <xf numFmtId="0" fontId="4" fillId="0" borderId="0" xfId="6" applyAlignment="1" applyProtection="1">
      <alignment wrapText="1"/>
      <protection hidden="1"/>
    </xf>
    <xf numFmtId="0" fontId="23" fillId="0" borderId="0" xfId="6" applyFont="1" applyAlignment="1" applyProtection="1">
      <alignment horizontal="center" vertical="center" wrapText="1"/>
      <protection hidden="1"/>
    </xf>
    <xf numFmtId="0" fontId="4" fillId="0" borderId="0" xfId="6" applyAlignment="1" applyProtection="1">
      <alignment vertical="center" wrapText="1"/>
      <protection hidden="1"/>
    </xf>
    <xf numFmtId="0" fontId="17" fillId="0" borderId="17" xfId="6" applyFont="1" applyBorder="1" applyAlignment="1" applyProtection="1">
      <alignment horizontal="center" vertical="center"/>
      <protection hidden="1"/>
    </xf>
    <xf numFmtId="0" fontId="23" fillId="0" borderId="23" xfId="6" applyFont="1" applyBorder="1" applyAlignment="1" applyProtection="1">
      <alignment horizontal="left" vertical="center"/>
      <protection hidden="1"/>
    </xf>
    <xf numFmtId="176" fontId="7" fillId="0" borderId="25" xfId="6" applyNumberFormat="1" applyFont="1" applyBorder="1" applyAlignment="1" applyProtection="1">
      <alignment horizontal="center" vertical="center"/>
      <protection hidden="1"/>
    </xf>
    <xf numFmtId="0" fontId="24" fillId="0" borderId="0" xfId="6" applyFont="1" applyAlignment="1" applyProtection="1">
      <alignment horizontal="center" vertical="top" wrapText="1"/>
      <protection hidden="1"/>
    </xf>
    <xf numFmtId="0" fontId="24" fillId="0" borderId="0" xfId="6" applyFont="1" applyAlignment="1" applyProtection="1">
      <alignment vertical="top" wrapText="1"/>
      <protection hidden="1"/>
    </xf>
    <xf numFmtId="0" fontId="4" fillId="0" borderId="0" xfId="6" applyAlignment="1" applyProtection="1">
      <alignment vertical="top"/>
      <protection hidden="1"/>
    </xf>
    <xf numFmtId="0" fontId="23" fillId="0" borderId="26" xfId="6" applyFont="1" applyBorder="1" applyAlignment="1" applyProtection="1">
      <alignment horizontal="left" vertical="center"/>
      <protection hidden="1"/>
    </xf>
    <xf numFmtId="0" fontId="17" fillId="0" borderId="27" xfId="6" applyFont="1" applyBorder="1" applyAlignment="1" applyProtection="1">
      <alignment horizontal="center" vertical="center"/>
      <protection hidden="1"/>
    </xf>
    <xf numFmtId="176" fontId="7" fillId="0" borderId="29" xfId="6" applyNumberFormat="1" applyFont="1" applyBorder="1" applyAlignment="1" applyProtection="1">
      <alignment horizontal="center" vertical="center"/>
      <protection hidden="1"/>
    </xf>
    <xf numFmtId="0" fontId="16" fillId="0" borderId="30" xfId="6" applyFont="1" applyBorder="1" applyAlignment="1" applyProtection="1">
      <alignment horizontal="center" vertical="center"/>
      <protection hidden="1"/>
    </xf>
    <xf numFmtId="0" fontId="25" fillId="0" borderId="30" xfId="6" applyFont="1" applyBorder="1" applyAlignment="1" applyProtection="1">
      <alignment horizontal="left" vertical="center"/>
      <protection hidden="1"/>
    </xf>
    <xf numFmtId="0" fontId="34" fillId="9" borderId="30" xfId="6" quotePrefix="1" applyFont="1" applyFill="1" applyBorder="1" applyAlignment="1" applyProtection="1">
      <alignment horizontal="center" vertical="center"/>
      <protection hidden="1"/>
    </xf>
    <xf numFmtId="176" fontId="26" fillId="0" borderId="30" xfId="6" applyNumberFormat="1" applyFont="1" applyBorder="1" applyAlignment="1" applyProtection="1">
      <alignment horizontal="center" vertical="center"/>
      <protection hidden="1"/>
    </xf>
    <xf numFmtId="0" fontId="17" fillId="0" borderId="9" xfId="6" applyFont="1" applyBorder="1" applyAlignment="1" applyProtection="1">
      <alignment vertical="center"/>
      <protection hidden="1"/>
    </xf>
    <xf numFmtId="0" fontId="35" fillId="0" borderId="31" xfId="6" applyFont="1" applyBorder="1" applyAlignment="1" applyProtection="1">
      <alignment vertical="center"/>
      <protection hidden="1"/>
    </xf>
    <xf numFmtId="1" fontId="34" fillId="9" borderId="32" xfId="6" applyNumberFormat="1" applyFont="1" applyFill="1" applyBorder="1" applyAlignment="1" applyProtection="1">
      <alignment horizontal="center" vertical="center"/>
      <protection hidden="1"/>
    </xf>
    <xf numFmtId="176" fontId="23" fillId="0" borderId="33" xfId="6" applyNumberFormat="1" applyFont="1" applyBorder="1" applyAlignment="1" applyProtection="1">
      <alignment horizontal="center" vertical="center"/>
      <protection hidden="1"/>
    </xf>
    <xf numFmtId="0" fontId="23" fillId="0" borderId="0" xfId="6" applyFont="1" applyAlignment="1" applyProtection="1">
      <alignment vertical="center" wrapText="1"/>
      <protection hidden="1"/>
    </xf>
    <xf numFmtId="0" fontId="17" fillId="0" borderId="34" xfId="6" applyFont="1" applyBorder="1" applyAlignment="1" applyProtection="1">
      <alignment vertical="center"/>
      <protection hidden="1"/>
    </xf>
    <xf numFmtId="0" fontId="24" fillId="0" borderId="0" xfId="6" applyFont="1" applyAlignment="1" applyProtection="1">
      <alignment wrapText="1"/>
      <protection hidden="1"/>
    </xf>
    <xf numFmtId="0" fontId="24" fillId="0" borderId="0" xfId="6" applyFont="1" applyAlignment="1" applyProtection="1">
      <alignment horizontal="right" wrapText="1"/>
      <protection hidden="1"/>
    </xf>
    <xf numFmtId="0" fontId="17" fillId="0" borderId="0" xfId="6" applyFont="1" applyProtection="1">
      <protection hidden="1"/>
    </xf>
    <xf numFmtId="0" fontId="21" fillId="0" borderId="0" xfId="0" applyFont="1" applyFill="1" applyBorder="1" applyAlignment="1" applyProtection="1">
      <alignment vertical="center"/>
    </xf>
    <xf numFmtId="6" fontId="18" fillId="0" borderId="0" xfId="0" applyNumberFormat="1" applyFont="1" applyFill="1" applyBorder="1" applyAlignment="1" applyProtection="1">
      <alignment vertical="top" wrapText="1"/>
      <protection locked="0"/>
    </xf>
    <xf numFmtId="167" fontId="0" fillId="0" borderId="0" xfId="0" applyNumberFormat="1"/>
    <xf numFmtId="6" fontId="0" fillId="0" borderId="0" xfId="0" applyNumberFormat="1"/>
    <xf numFmtId="0" fontId="40"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vertical="top" wrapText="1"/>
      <protection locked="0"/>
    </xf>
    <xf numFmtId="0" fontId="41" fillId="0" borderId="0"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6" fillId="0" borderId="4" xfId="0" applyFont="1" applyBorder="1" applyProtection="1">
      <protection locked="0"/>
    </xf>
    <xf numFmtId="166" fontId="6" fillId="0" borderId="0" xfId="0" applyNumberFormat="1" applyFont="1" applyFill="1" applyBorder="1" applyAlignment="1" applyProtection="1">
      <alignment vertical="center"/>
      <protection locked="0"/>
    </xf>
    <xf numFmtId="0" fontId="36" fillId="0" borderId="9" xfId="0" applyFont="1" applyBorder="1" applyAlignment="1" applyProtection="1">
      <alignment wrapText="1"/>
    </xf>
    <xf numFmtId="0" fontId="14" fillId="0" borderId="0" xfId="3" applyFont="1" applyProtection="1">
      <protection hidden="1"/>
    </xf>
    <xf numFmtId="0" fontId="20" fillId="0" borderId="0" xfId="3" applyFont="1" applyAlignment="1" applyProtection="1">
      <alignment vertical="top" wrapText="1"/>
      <protection hidden="1"/>
    </xf>
    <xf numFmtId="0" fontId="13" fillId="0" borderId="0" xfId="3" applyFont="1" applyAlignment="1" applyProtection="1">
      <alignment wrapText="1"/>
      <protection hidden="1"/>
    </xf>
    <xf numFmtId="1" fontId="14" fillId="0" borderId="0" xfId="3" applyNumberFormat="1" applyFont="1" applyAlignment="1" applyProtection="1">
      <alignment vertical="center"/>
      <protection hidden="1"/>
    </xf>
    <xf numFmtId="1" fontId="20" fillId="0" borderId="0" xfId="3" applyNumberFormat="1" applyFont="1" applyAlignment="1" applyProtection="1">
      <alignment vertical="center" wrapText="1"/>
      <protection hidden="1"/>
    </xf>
    <xf numFmtId="1" fontId="13" fillId="0" borderId="0" xfId="3" applyNumberFormat="1" applyFont="1" applyAlignment="1" applyProtection="1">
      <alignment vertical="center" wrapText="1"/>
      <protection hidden="1"/>
    </xf>
    <xf numFmtId="0" fontId="5" fillId="0" borderId="8" xfId="0" applyFont="1" applyFill="1" applyBorder="1" applyAlignment="1" applyProtection="1">
      <alignment horizontal="center" wrapText="1"/>
    </xf>
    <xf numFmtId="0" fontId="5" fillId="0" borderId="51" xfId="0" applyFont="1" applyFill="1" applyBorder="1" applyAlignment="1" applyProtection="1">
      <alignment horizontal="center" wrapText="1"/>
      <protection locked="0"/>
    </xf>
    <xf numFmtId="0" fontId="14" fillId="0" borderId="0" xfId="0" applyFont="1" applyAlignment="1" applyProtection="1">
      <alignment horizontal="left"/>
      <protection locked="0"/>
    </xf>
    <xf numFmtId="1" fontId="26" fillId="0" borderId="0" xfId="3" applyNumberFormat="1" applyFont="1" applyAlignment="1" applyProtection="1">
      <alignment vertical="center"/>
      <protection hidden="1"/>
    </xf>
    <xf numFmtId="0" fontId="4" fillId="0" borderId="0" xfId="6"/>
    <xf numFmtId="1" fontId="4" fillId="0" borderId="0" xfId="6" applyNumberFormat="1" applyAlignment="1" applyProtection="1">
      <alignment vertical="center"/>
      <protection hidden="1"/>
    </xf>
    <xf numFmtId="1" fontId="19" fillId="7" borderId="0" xfId="12" applyNumberFormat="1" applyFont="1" applyFill="1" applyAlignment="1" applyProtection="1">
      <alignment horizontal="center" vertical="center" wrapText="1"/>
      <protection hidden="1"/>
    </xf>
    <xf numFmtId="9" fontId="19" fillId="7" borderId="0" xfId="12" applyNumberFormat="1" applyFont="1" applyFill="1" applyAlignment="1" applyProtection="1">
      <alignment horizontal="center" vertical="center" wrapText="1"/>
      <protection hidden="1"/>
    </xf>
    <xf numFmtId="0" fontId="19" fillId="7" borderId="0" xfId="12" applyFont="1" applyFill="1" applyBorder="1" applyAlignment="1" applyProtection="1">
      <alignment vertical="center" textRotation="90" wrapText="1"/>
      <protection hidden="1"/>
    </xf>
    <xf numFmtId="9" fontId="19" fillId="7" borderId="0" xfId="12" applyNumberFormat="1" applyFont="1" applyFill="1" applyAlignment="1" applyProtection="1">
      <alignment horizontal="center" wrapText="1"/>
      <protection hidden="1"/>
    </xf>
    <xf numFmtId="0" fontId="33" fillId="9" borderId="17" xfId="6" applyFont="1" applyFill="1" applyBorder="1" applyAlignment="1" applyProtection="1">
      <alignment horizontal="left" vertical="center"/>
      <protection hidden="1"/>
    </xf>
    <xf numFmtId="0" fontId="15" fillId="0" borderId="0" xfId="0" applyFont="1" applyAlignment="1" applyProtection="1">
      <alignment vertical="top" wrapText="1"/>
      <protection locked="0"/>
    </xf>
    <xf numFmtId="0" fontId="4" fillId="0" borderId="0" xfId="0" applyFont="1" applyFill="1" applyProtection="1">
      <protection locked="0"/>
    </xf>
    <xf numFmtId="164" fontId="12" fillId="8" borderId="59" xfId="0" applyNumberFormat="1" applyFont="1" applyFill="1" applyBorder="1" applyAlignment="1" applyProtection="1">
      <alignment horizontal="center" vertical="center" wrapText="1"/>
    </xf>
    <xf numFmtId="8" fontId="11" fillId="8" borderId="59" xfId="0" applyNumberFormat="1" applyFont="1" applyFill="1" applyBorder="1" applyAlignment="1" applyProtection="1">
      <alignment horizontal="right" vertical="center" wrapText="1"/>
    </xf>
    <xf numFmtId="3" fontId="11" fillId="8" borderId="60" xfId="0" applyNumberFormat="1" applyFont="1" applyFill="1" applyBorder="1" applyAlignment="1" applyProtection="1">
      <alignment horizontal="right" vertical="center" wrapText="1"/>
    </xf>
    <xf numFmtId="0" fontId="6" fillId="0" borderId="5" xfId="0" applyFont="1" applyFill="1" applyBorder="1" applyAlignment="1" applyProtection="1">
      <alignment vertical="center"/>
    </xf>
    <xf numFmtId="0" fontId="6" fillId="0" borderId="0" xfId="0" applyFont="1" applyAlignment="1" applyProtection="1">
      <alignment horizontal="center" vertical="center"/>
      <protection locked="0"/>
    </xf>
    <xf numFmtId="10" fontId="6" fillId="0" borderId="0" xfId="2" applyNumberFormat="1" applyFont="1" applyFill="1" applyAlignment="1" applyProtection="1">
      <alignment vertical="center"/>
      <protection locked="0"/>
    </xf>
    <xf numFmtId="10" fontId="6" fillId="0" borderId="0" xfId="2" applyNumberFormat="1" applyFont="1" applyAlignment="1" applyProtection="1">
      <alignment vertical="center"/>
      <protection locked="0"/>
    </xf>
    <xf numFmtId="165" fontId="0" fillId="0" borderId="0" xfId="0" applyNumberFormat="1" applyAlignment="1" applyProtection="1">
      <alignment vertical="center"/>
      <protection locked="0"/>
    </xf>
    <xf numFmtId="0" fontId="49" fillId="8" borderId="12" xfId="0" applyFont="1" applyFill="1" applyBorder="1" applyAlignment="1" applyProtection="1">
      <alignment vertical="center"/>
    </xf>
    <xf numFmtId="0" fontId="48" fillId="8" borderId="14" xfId="0" applyFont="1" applyFill="1" applyBorder="1" applyProtection="1"/>
    <xf numFmtId="164" fontId="44" fillId="8" borderId="15" xfId="0" applyNumberFormat="1" applyFont="1" applyFill="1" applyBorder="1" applyAlignment="1" applyProtection="1">
      <alignment horizontal="center"/>
    </xf>
    <xf numFmtId="0" fontId="44" fillId="8" borderId="15" xfId="0" applyFont="1" applyFill="1" applyBorder="1" applyAlignment="1" applyProtection="1">
      <alignment horizontal="center" vertical="center"/>
    </xf>
    <xf numFmtId="164" fontId="45" fillId="8" borderId="12" xfId="2" applyNumberFormat="1" applyFont="1" applyFill="1" applyBorder="1" applyAlignment="1" applyProtection="1">
      <alignment horizontal="right" vertical="center"/>
      <protection locked="0"/>
    </xf>
    <xf numFmtId="164" fontId="44" fillId="8" borderId="12" xfId="2" applyNumberFormat="1" applyFont="1" applyFill="1" applyBorder="1" applyAlignment="1" applyProtection="1">
      <alignment horizontal="right" vertical="center"/>
      <protection locked="0"/>
    </xf>
    <xf numFmtId="0" fontId="47" fillId="8" borderId="15" xfId="0" applyFont="1" applyFill="1" applyBorder="1" applyAlignment="1" applyProtection="1">
      <alignment horizontal="center" wrapText="1"/>
    </xf>
    <xf numFmtId="0" fontId="50" fillId="8" borderId="15" xfId="0" applyFont="1" applyFill="1" applyBorder="1" applyAlignment="1" applyProtection="1">
      <alignment vertical="center"/>
    </xf>
    <xf numFmtId="0" fontId="33" fillId="8" borderId="15" xfId="0" applyFont="1" applyFill="1" applyBorder="1" applyAlignment="1" applyProtection="1">
      <alignment horizontal="center" wrapText="1"/>
      <protection locked="0"/>
    </xf>
    <xf numFmtId="177" fontId="45" fillId="8" borderId="12" xfId="2" applyNumberFormat="1" applyFont="1" applyFill="1" applyBorder="1" applyAlignment="1" applyProtection="1">
      <alignment horizontal="right" vertical="center"/>
      <protection locked="0"/>
    </xf>
    <xf numFmtId="0" fontId="49" fillId="8" borderId="55" xfId="0" applyFont="1" applyFill="1" applyBorder="1" applyAlignment="1" applyProtection="1">
      <alignment vertical="center"/>
    </xf>
    <xf numFmtId="0" fontId="48" fillId="8" borderId="23" xfId="0" applyFont="1" applyFill="1" applyBorder="1" applyProtection="1"/>
    <xf numFmtId="0" fontId="49" fillId="8" borderId="23" xfId="0" applyFont="1" applyFill="1" applyBorder="1" applyAlignment="1" applyProtection="1">
      <alignment vertical="center"/>
    </xf>
    <xf numFmtId="0" fontId="33" fillId="8" borderId="23" xfId="0" applyFont="1" applyFill="1" applyBorder="1" applyAlignment="1" applyProtection="1">
      <alignment horizontal="center" wrapText="1"/>
      <protection locked="0"/>
    </xf>
    <xf numFmtId="0" fontId="47" fillId="8" borderId="23" xfId="0" applyFont="1" applyFill="1" applyBorder="1" applyProtection="1"/>
    <xf numFmtId="0" fontId="44" fillId="8" borderId="23" xfId="0" applyFont="1" applyFill="1" applyBorder="1" applyAlignment="1" applyProtection="1">
      <alignment horizontal="center" vertical="center"/>
    </xf>
    <xf numFmtId="164" fontId="44" fillId="8" borderId="23" xfId="2" applyNumberFormat="1" applyFont="1" applyFill="1" applyBorder="1" applyAlignment="1" applyProtection="1">
      <alignment horizontal="right" vertical="center"/>
      <protection locked="0"/>
    </xf>
    <xf numFmtId="164" fontId="45" fillId="8" borderId="23" xfId="2" applyNumberFormat="1" applyFont="1" applyFill="1" applyBorder="1" applyAlignment="1" applyProtection="1">
      <alignment horizontal="right" vertical="center"/>
      <protection locked="0"/>
    </xf>
    <xf numFmtId="164" fontId="38" fillId="2" borderId="12" xfId="2" applyNumberFormat="1" applyFont="1" applyFill="1" applyBorder="1" applyAlignment="1" applyProtection="1">
      <alignment horizontal="center" vertical="center"/>
      <protection locked="0"/>
    </xf>
    <xf numFmtId="174" fontId="38" fillId="2" borderId="12" xfId="1" applyNumberFormat="1" applyFont="1" applyFill="1" applyBorder="1" applyAlignment="1" applyProtection="1">
      <alignment horizontal="center" vertical="center"/>
      <protection locked="0"/>
    </xf>
    <xf numFmtId="173" fontId="38" fillId="3" borderId="12" xfId="0" applyNumberFormat="1" applyFont="1" applyFill="1" applyBorder="1" applyAlignment="1" applyProtection="1">
      <alignment horizontal="center"/>
      <protection locked="0"/>
    </xf>
    <xf numFmtId="5" fontId="15" fillId="11" borderId="7" xfId="0" applyNumberFormat="1" applyFont="1" applyFill="1" applyBorder="1" applyAlignment="1" applyProtection="1">
      <alignment horizontal="right" vertical="center"/>
    </xf>
    <xf numFmtId="37" fontId="15" fillId="11" borderId="7" xfId="0" applyNumberFormat="1" applyFont="1" applyFill="1" applyBorder="1" applyAlignment="1" applyProtection="1">
      <alignment horizontal="right" vertical="center"/>
    </xf>
    <xf numFmtId="37" fontId="15" fillId="11" borderId="7" xfId="0" applyNumberFormat="1" applyFont="1" applyFill="1" applyBorder="1" applyAlignment="1" applyProtection="1">
      <alignment horizontal="right"/>
    </xf>
    <xf numFmtId="37" fontId="54" fillId="11" borderId="7" xfId="0" applyNumberFormat="1" applyFont="1" applyFill="1" applyBorder="1" applyAlignment="1" applyProtection="1">
      <alignment horizontal="right" vertical="center"/>
    </xf>
    <xf numFmtId="37" fontId="55" fillId="11" borderId="7" xfId="0" applyNumberFormat="1" applyFont="1" applyFill="1" applyBorder="1" applyAlignment="1" applyProtection="1">
      <alignment horizontal="right" vertical="center"/>
    </xf>
    <xf numFmtId="5" fontId="15" fillId="11" borderId="8" xfId="0" applyNumberFormat="1" applyFont="1" applyFill="1" applyBorder="1" applyAlignment="1" applyProtection="1">
      <alignment horizontal="right" vertical="center"/>
    </xf>
    <xf numFmtId="0" fontId="5" fillId="11" borderId="15" xfId="0" applyFont="1" applyFill="1" applyBorder="1" applyAlignment="1" applyProtection="1">
      <alignment horizontal="center" wrapText="1"/>
    </xf>
    <xf numFmtId="6" fontId="15" fillId="11" borderId="7" xfId="0" applyNumberFormat="1" applyFont="1" applyFill="1" applyBorder="1" applyProtection="1"/>
    <xf numFmtId="38" fontId="15" fillId="11" borderId="7" xfId="0" applyNumberFormat="1" applyFont="1" applyFill="1" applyBorder="1" applyProtection="1"/>
    <xf numFmtId="38" fontId="56" fillId="11" borderId="7" xfId="0" applyNumberFormat="1" applyFont="1" applyFill="1" applyBorder="1" applyAlignment="1" applyProtection="1">
      <alignment horizontal="right" vertical="center"/>
    </xf>
    <xf numFmtId="38" fontId="15" fillId="11" borderId="7" xfId="0" applyNumberFormat="1" applyFont="1" applyFill="1" applyBorder="1" applyAlignment="1" applyProtection="1">
      <alignment horizontal="right" vertical="center"/>
    </xf>
    <xf numFmtId="38" fontId="54" fillId="11" borderId="7" xfId="0" applyNumberFormat="1" applyFont="1" applyFill="1" applyBorder="1" applyAlignment="1" applyProtection="1">
      <alignment horizontal="right" vertical="center"/>
    </xf>
    <xf numFmtId="6" fontId="15" fillId="11" borderId="8" xfId="0" applyNumberFormat="1" applyFont="1" applyFill="1" applyBorder="1" applyAlignment="1" applyProtection="1">
      <alignment horizontal="right"/>
    </xf>
    <xf numFmtId="38" fontId="56" fillId="11" borderId="7" xfId="0" applyNumberFormat="1" applyFont="1" applyFill="1" applyBorder="1" applyProtection="1"/>
    <xf numFmtId="0" fontId="33" fillId="8" borderId="4" xfId="0" applyFont="1" applyFill="1" applyBorder="1" applyAlignment="1" applyProtection="1">
      <alignment horizontal="left" vertical="center"/>
    </xf>
    <xf numFmtId="0" fontId="57" fillId="8" borderId="9" xfId="0" applyFont="1" applyFill="1" applyBorder="1" applyAlignment="1" applyProtection="1">
      <alignment vertical="center"/>
    </xf>
    <xf numFmtId="0" fontId="57" fillId="8" borderId="0" xfId="0" applyFont="1" applyFill="1" applyBorder="1" applyAlignment="1" applyProtection="1">
      <alignment vertical="center"/>
    </xf>
    <xf numFmtId="0" fontId="33" fillId="8" borderId="7" xfId="0" applyFont="1" applyFill="1" applyBorder="1" applyAlignment="1" applyProtection="1">
      <alignment vertical="center"/>
    </xf>
    <xf numFmtId="0" fontId="0" fillId="0" borderId="0" xfId="0" applyAlignment="1">
      <alignment vertical="center"/>
    </xf>
    <xf numFmtId="166" fontId="6" fillId="0" borderId="0" xfId="0" applyNumberFormat="1" applyFont="1" applyBorder="1" applyAlignment="1" applyProtection="1">
      <alignment vertical="center"/>
      <protection locked="0"/>
    </xf>
    <xf numFmtId="6" fontId="33" fillId="8" borderId="7" xfId="0" applyNumberFormat="1" applyFont="1" applyFill="1" applyBorder="1" applyAlignment="1" applyProtection="1">
      <alignment vertical="center"/>
    </xf>
    <xf numFmtId="0" fontId="33" fillId="8" borderId="4" xfId="0" applyFont="1" applyFill="1" applyBorder="1" applyAlignment="1" applyProtection="1">
      <alignment vertical="center"/>
    </xf>
    <xf numFmtId="0" fontId="7" fillId="0" borderId="63" xfId="0" applyFont="1" applyFill="1" applyBorder="1" applyProtection="1"/>
    <xf numFmtId="0" fontId="5" fillId="0" borderId="62" xfId="0" applyFont="1" applyFill="1" applyBorder="1" applyAlignment="1" applyProtection="1">
      <alignment horizontal="center" wrapText="1"/>
      <protection locked="0"/>
    </xf>
    <xf numFmtId="0" fontId="5" fillId="8" borderId="56" xfId="0" applyFont="1" applyFill="1" applyBorder="1" applyAlignment="1" applyProtection="1">
      <alignment horizontal="center" wrapText="1"/>
    </xf>
    <xf numFmtId="0" fontId="4" fillId="0" borderId="23" xfId="6" applyFont="1" applyFill="1" applyBorder="1" applyAlignment="1" applyProtection="1">
      <alignment vertical="center"/>
      <protection hidden="1"/>
    </xf>
    <xf numFmtId="172" fontId="4" fillId="8" borderId="23" xfId="6" applyNumberFormat="1" applyFont="1" applyFill="1" applyBorder="1" applyAlignment="1" applyProtection="1">
      <alignment vertical="center"/>
      <protection locked="0"/>
    </xf>
    <xf numFmtId="0" fontId="4" fillId="8" borderId="56" xfId="6" applyFill="1" applyBorder="1" applyAlignment="1" applyProtection="1">
      <alignment vertical="center"/>
      <protection locked="0"/>
    </xf>
    <xf numFmtId="8" fontId="15" fillId="2" borderId="58" xfId="6" applyNumberFormat="1" applyFont="1" applyFill="1" applyBorder="1" applyAlignment="1" applyProtection="1">
      <alignment vertical="center"/>
      <protection locked="0"/>
    </xf>
    <xf numFmtId="0" fontId="4" fillId="0" borderId="64" xfId="6" applyFill="1" applyBorder="1" applyAlignment="1" applyProtection="1">
      <alignment vertical="center"/>
      <protection hidden="1"/>
    </xf>
    <xf numFmtId="172" fontId="4" fillId="0" borderId="64" xfId="6" applyNumberFormat="1" applyFont="1" applyFill="1" applyBorder="1" applyAlignment="1" applyProtection="1">
      <alignment vertical="center"/>
      <protection hidden="1"/>
    </xf>
    <xf numFmtId="0" fontId="15" fillId="5" borderId="36" xfId="6" applyFont="1" applyFill="1" applyBorder="1" applyAlignment="1" applyProtection="1">
      <alignment vertical="center"/>
      <protection hidden="1"/>
    </xf>
    <xf numFmtId="0" fontId="6" fillId="8" borderId="56" xfId="0" applyFont="1" applyFill="1" applyBorder="1" applyProtection="1">
      <protection locked="0"/>
    </xf>
    <xf numFmtId="0" fontId="6" fillId="0" borderId="0" xfId="0" applyFont="1" applyFill="1" applyAlignment="1" applyProtection="1">
      <alignment vertical="center"/>
    </xf>
    <xf numFmtId="10" fontId="6" fillId="0" borderId="0" xfId="2" applyNumberFormat="1" applyFont="1" applyFill="1" applyBorder="1" applyAlignment="1" applyProtection="1">
      <alignment horizontal="right" vertical="center"/>
      <protection locked="0"/>
    </xf>
    <xf numFmtId="0" fontId="15" fillId="0" borderId="55" xfId="0" applyFont="1" applyFill="1" applyBorder="1" applyAlignment="1" applyProtection="1">
      <alignment vertical="center"/>
    </xf>
    <xf numFmtId="0" fontId="15" fillId="0" borderId="55" xfId="3" applyFont="1" applyBorder="1" applyAlignment="1">
      <alignment vertical="center"/>
    </xf>
    <xf numFmtId="0" fontId="15" fillId="0" borderId="55" xfId="0" applyFont="1" applyBorder="1" applyAlignment="1" applyProtection="1">
      <alignment horizontal="left" vertical="center"/>
    </xf>
    <xf numFmtId="0" fontId="15" fillId="4" borderId="55" xfId="0" applyFont="1" applyFill="1" applyBorder="1" applyAlignment="1" applyProtection="1">
      <alignment vertical="center"/>
    </xf>
    <xf numFmtId="0" fontId="15" fillId="4" borderId="57" xfId="0" applyFont="1" applyFill="1" applyBorder="1" applyAlignment="1" applyProtection="1">
      <alignment vertical="center"/>
    </xf>
    <xf numFmtId="0" fontId="44" fillId="8" borderId="56" xfId="0" applyFont="1" applyFill="1" applyBorder="1" applyAlignment="1" applyProtection="1">
      <alignment horizontal="center" wrapText="1"/>
      <protection locked="0"/>
    </xf>
    <xf numFmtId="38" fontId="0" fillId="0" borderId="0" xfId="0" applyNumberFormat="1"/>
    <xf numFmtId="10" fontId="4" fillId="0" borderId="0" xfId="6" applyNumberFormat="1" applyAlignment="1" applyProtection="1">
      <alignment vertical="center"/>
      <protection locked="0"/>
    </xf>
    <xf numFmtId="0" fontId="44" fillId="8" borderId="61" xfId="0" applyFont="1" applyFill="1" applyBorder="1" applyAlignment="1" applyProtection="1">
      <alignment horizontal="center" wrapText="1"/>
      <protection locked="0"/>
    </xf>
    <xf numFmtId="0" fontId="6" fillId="8" borderId="61" xfId="0" applyFont="1" applyFill="1" applyBorder="1" applyProtection="1">
      <protection locked="0"/>
    </xf>
    <xf numFmtId="0" fontId="26" fillId="0" borderId="9" xfId="3" applyFont="1" applyBorder="1" applyAlignment="1" applyProtection="1">
      <alignment horizontal="right"/>
      <protection hidden="1"/>
    </xf>
    <xf numFmtId="0" fontId="26" fillId="0" borderId="0" xfId="3" applyFont="1" applyAlignment="1" applyProtection="1">
      <alignment horizontal="right"/>
      <protection hidden="1"/>
    </xf>
    <xf numFmtId="0" fontId="21" fillId="0" borderId="9" xfId="0" applyFont="1" applyFill="1" applyBorder="1" applyAlignment="1" applyProtection="1">
      <alignment vertical="center"/>
    </xf>
    <xf numFmtId="0" fontId="21" fillId="0" borderId="0" xfId="0" applyFont="1" applyFill="1" applyBorder="1" applyAlignment="1" applyProtection="1">
      <alignment vertical="center"/>
    </xf>
    <xf numFmtId="0" fontId="17" fillId="0" borderId="10" xfId="0" applyFont="1" applyFill="1" applyBorder="1" applyProtection="1"/>
    <xf numFmtId="0" fontId="13" fillId="0" borderId="5" xfId="0" applyFont="1" applyFill="1" applyBorder="1" applyAlignment="1" applyProtection="1">
      <alignment horizontal="left"/>
    </xf>
    <xf numFmtId="0" fontId="5" fillId="11" borderId="8" xfId="0" applyFont="1" applyFill="1" applyBorder="1" applyAlignment="1" applyProtection="1">
      <alignment horizontal="center" wrapText="1"/>
    </xf>
    <xf numFmtId="164" fontId="39" fillId="10" borderId="8" xfId="2" applyNumberFormat="1" applyFont="1" applyFill="1" applyBorder="1" applyAlignment="1" applyProtection="1">
      <alignment vertical="center"/>
    </xf>
    <xf numFmtId="165" fontId="41" fillId="10" borderId="8" xfId="0" applyNumberFormat="1" applyFont="1" applyFill="1" applyBorder="1" applyAlignment="1" applyProtection="1">
      <alignment vertical="center"/>
    </xf>
    <xf numFmtId="0" fontId="12" fillId="10" borderId="7" xfId="0" applyFont="1" applyFill="1" applyBorder="1" applyAlignment="1" applyProtection="1">
      <alignment horizontal="center" wrapText="1"/>
    </xf>
    <xf numFmtId="0" fontId="12" fillId="10" borderId="11" xfId="0" applyFont="1" applyFill="1" applyBorder="1" applyAlignment="1" applyProtection="1">
      <alignment horizontal="center" wrapText="1"/>
    </xf>
    <xf numFmtId="5" fontId="41" fillId="10" borderId="6" xfId="0" applyNumberFormat="1" applyFont="1" applyFill="1" applyBorder="1" applyAlignment="1" applyProtection="1">
      <alignment horizontal="right" vertical="center"/>
    </xf>
    <xf numFmtId="164" fontId="41" fillId="10" borderId="4" xfId="2" applyNumberFormat="1" applyFont="1" applyFill="1" applyBorder="1" applyAlignment="1" applyProtection="1">
      <alignment horizontal="center" vertical="center"/>
    </xf>
    <xf numFmtId="37" fontId="41" fillId="10" borderId="7" xfId="0" applyNumberFormat="1" applyFont="1" applyFill="1" applyBorder="1" applyAlignment="1" applyProtection="1">
      <alignment horizontal="right" vertical="center"/>
    </xf>
    <xf numFmtId="37" fontId="41" fillId="10" borderId="7" xfId="0" applyNumberFormat="1" applyFont="1" applyFill="1" applyBorder="1" applyAlignment="1" applyProtection="1">
      <alignment horizontal="right"/>
    </xf>
    <xf numFmtId="164" fontId="41" fillId="10" borderId="4" xfId="2" applyNumberFormat="1" applyFont="1" applyFill="1" applyBorder="1" applyAlignment="1" applyProtection="1">
      <alignment horizontal="center"/>
    </xf>
    <xf numFmtId="37" fontId="51" fillId="10" borderId="7" xfId="0" applyNumberFormat="1" applyFont="1" applyFill="1" applyBorder="1" applyAlignment="1" applyProtection="1">
      <alignment horizontal="right" vertical="center"/>
    </xf>
    <xf numFmtId="37" fontId="52" fillId="10" borderId="7" xfId="0" applyNumberFormat="1" applyFont="1" applyFill="1" applyBorder="1" applyAlignment="1" applyProtection="1">
      <alignment horizontal="right" vertical="center"/>
    </xf>
    <xf numFmtId="5" fontId="41" fillId="10" borderId="8" xfId="0" applyNumberFormat="1" applyFont="1" applyFill="1" applyBorder="1" applyAlignment="1" applyProtection="1">
      <alignment horizontal="right" vertical="center"/>
    </xf>
    <xf numFmtId="164" fontId="41" fillId="10" borderId="11" xfId="2" applyNumberFormat="1" applyFont="1" applyFill="1" applyBorder="1" applyAlignment="1" applyProtection="1">
      <alignment horizontal="center" vertical="center"/>
    </xf>
    <xf numFmtId="0" fontId="12" fillId="10" borderId="15" xfId="0" applyFont="1" applyFill="1" applyBorder="1" applyAlignment="1" applyProtection="1">
      <alignment horizontal="center" wrapText="1"/>
    </xf>
    <xf numFmtId="0" fontId="12" fillId="10" borderId="14" xfId="0" applyFont="1" applyFill="1" applyBorder="1" applyAlignment="1" applyProtection="1">
      <alignment horizontal="center" wrapText="1"/>
    </xf>
    <xf numFmtId="6" fontId="41" fillId="10" borderId="7" xfId="0" applyNumberFormat="1" applyFont="1" applyFill="1" applyBorder="1" applyProtection="1"/>
    <xf numFmtId="38" fontId="41" fillId="10" borderId="7" xfId="0" applyNumberFormat="1" applyFont="1" applyFill="1" applyBorder="1" applyProtection="1"/>
    <xf numFmtId="38" fontId="52" fillId="10" borderId="7" xfId="0" applyNumberFormat="1" applyFont="1" applyFill="1" applyBorder="1" applyAlignment="1" applyProtection="1">
      <alignment horizontal="right" vertical="center"/>
    </xf>
    <xf numFmtId="38" fontId="41" fillId="10" borderId="7" xfId="0" applyNumberFormat="1" applyFont="1" applyFill="1" applyBorder="1" applyAlignment="1" applyProtection="1">
      <alignment horizontal="right" vertical="center"/>
    </xf>
    <xf numFmtId="38" fontId="51" fillId="10" borderId="7" xfId="0" applyNumberFormat="1" applyFont="1" applyFill="1" applyBorder="1" applyAlignment="1" applyProtection="1">
      <alignment horizontal="right" vertical="center"/>
    </xf>
    <xf numFmtId="6" fontId="41" fillId="10" borderId="8" xfId="0" applyNumberFormat="1" applyFont="1" applyFill="1" applyBorder="1" applyAlignment="1" applyProtection="1">
      <alignment horizontal="right"/>
    </xf>
    <xf numFmtId="38" fontId="53" fillId="10" borderId="7" xfId="0" applyNumberFormat="1" applyFont="1" applyFill="1" applyBorder="1" applyAlignment="1" applyProtection="1">
      <alignment horizontal="right"/>
    </xf>
    <xf numFmtId="38" fontId="41" fillId="10" borderId="7" xfId="0" applyNumberFormat="1" applyFont="1" applyFill="1" applyBorder="1" applyAlignment="1" applyProtection="1">
      <alignment horizontal="right"/>
    </xf>
    <xf numFmtId="38" fontId="53" fillId="10" borderId="7" xfId="0" applyNumberFormat="1" applyFont="1" applyFill="1" applyBorder="1" applyProtection="1"/>
    <xf numFmtId="38" fontId="53" fillId="10" borderId="7" xfId="0" applyNumberFormat="1" applyFont="1" applyFill="1" applyBorder="1" applyAlignment="1" applyProtection="1">
      <alignment horizontal="right" vertical="center"/>
    </xf>
    <xf numFmtId="164" fontId="7" fillId="2" borderId="23" xfId="2" applyNumberFormat="1" applyFont="1" applyFill="1" applyBorder="1" applyAlignment="1" applyProtection="1">
      <alignment horizontal="center" vertical="center"/>
      <protection locked="0"/>
    </xf>
    <xf numFmtId="164" fontId="7" fillId="8" borderId="23" xfId="2" applyNumberFormat="1" applyFont="1" applyFill="1" applyBorder="1" applyAlignment="1" applyProtection="1">
      <alignment horizontal="center" vertical="center"/>
      <protection locked="0"/>
    </xf>
    <xf numFmtId="0" fontId="50" fillId="8" borderId="23" xfId="0" applyFont="1" applyFill="1" applyBorder="1" applyProtection="1">
      <protection locked="0"/>
    </xf>
    <xf numFmtId="0" fontId="50" fillId="8" borderId="61" xfId="0" applyFont="1" applyFill="1" applyBorder="1" applyAlignment="1" applyProtection="1">
      <alignment horizontal="center"/>
      <protection locked="0"/>
    </xf>
    <xf numFmtId="9" fontId="41" fillId="10" borderId="23" xfId="2" applyFont="1" applyFill="1" applyBorder="1" applyAlignment="1" applyProtection="1">
      <alignment horizontal="right" vertical="center"/>
    </xf>
    <xf numFmtId="9" fontId="41" fillId="10" borderId="23" xfId="6" applyNumberFormat="1" applyFont="1" applyFill="1" applyBorder="1" applyAlignment="1" applyProtection="1">
      <alignment horizontal="right" vertical="center" wrapText="1"/>
    </xf>
    <xf numFmtId="8" fontId="41" fillId="10" borderId="58" xfId="6" applyNumberFormat="1" applyFont="1" applyFill="1" applyBorder="1" applyAlignment="1" applyProtection="1">
      <alignment vertical="center"/>
      <protection locked="0"/>
    </xf>
    <xf numFmtId="0" fontId="5" fillId="11" borderId="45" xfId="0" applyFont="1" applyFill="1" applyBorder="1" applyAlignment="1" applyProtection="1">
      <alignment horizontal="center" wrapText="1"/>
      <protection hidden="1"/>
    </xf>
    <xf numFmtId="0" fontId="0" fillId="0" borderId="0" xfId="0" applyAlignment="1" applyProtection="1">
      <alignment horizontal="center"/>
      <protection locked="0"/>
    </xf>
    <xf numFmtId="0" fontId="49" fillId="9" borderId="73" xfId="0" applyFont="1" applyFill="1" applyBorder="1" applyProtection="1">
      <protection locked="0"/>
    </xf>
    <xf numFmtId="0" fontId="49" fillId="9" borderId="75" xfId="0" applyFont="1" applyFill="1" applyBorder="1" applyProtection="1">
      <protection locked="0"/>
    </xf>
    <xf numFmtId="0" fontId="0" fillId="0" borderId="72" xfId="0" applyBorder="1" applyProtection="1">
      <protection locked="0"/>
    </xf>
    <xf numFmtId="0" fontId="0" fillId="0" borderId="73" xfId="0" applyBorder="1" applyProtection="1">
      <protection locked="0"/>
    </xf>
    <xf numFmtId="0" fontId="49" fillId="0" borderId="0" xfId="0" applyFont="1" applyFill="1" applyBorder="1" applyAlignment="1" applyProtection="1">
      <alignment vertical="center"/>
      <protection locked="0"/>
    </xf>
    <xf numFmtId="0" fontId="49" fillId="0" borderId="0" xfId="0" applyFont="1" applyAlignment="1" applyProtection="1">
      <alignment vertical="center"/>
      <protection locked="0"/>
    </xf>
    <xf numFmtId="0" fontId="49" fillId="9" borderId="0" xfId="0" applyFont="1" applyFill="1" applyBorder="1" applyAlignment="1" applyProtection="1">
      <alignment vertical="center"/>
      <protection locked="0"/>
    </xf>
    <xf numFmtId="0" fontId="49" fillId="9" borderId="0" xfId="0" applyFont="1" applyFill="1" applyBorder="1" applyAlignment="1" applyProtection="1">
      <alignment horizontal="center" vertical="center"/>
      <protection locked="0"/>
    </xf>
    <xf numFmtId="0" fontId="17" fillId="0" borderId="16" xfId="6" applyFont="1" applyBorder="1" applyAlignment="1" applyProtection="1">
      <alignment horizontal="center"/>
      <protection hidden="1"/>
    </xf>
    <xf numFmtId="0" fontId="23" fillId="0" borderId="23" xfId="0" applyFont="1" applyBorder="1" applyAlignment="1" applyProtection="1">
      <alignment horizontal="left" vertical="center"/>
      <protection hidden="1"/>
    </xf>
    <xf numFmtId="0" fontId="17" fillId="0" borderId="48" xfId="6" applyFont="1" applyBorder="1" applyAlignment="1" applyProtection="1">
      <alignment horizontal="center" vertical="center"/>
      <protection hidden="1"/>
    </xf>
    <xf numFmtId="0" fontId="23" fillId="0" borderId="0" xfId="6" applyFont="1" applyBorder="1" applyAlignment="1" applyProtection="1">
      <alignment horizontal="left" vertical="center"/>
      <protection hidden="1"/>
    </xf>
    <xf numFmtId="1" fontId="23" fillId="0" borderId="0" xfId="6" applyNumberFormat="1" applyFont="1" applyAlignment="1" applyProtection="1">
      <alignment horizontal="center" vertical="center" wrapText="1"/>
      <protection hidden="1"/>
    </xf>
    <xf numFmtId="1" fontId="24" fillId="0" borderId="0" xfId="6" applyNumberFormat="1" applyFont="1" applyAlignment="1" applyProtection="1">
      <alignment horizontal="center" vertical="top" wrapText="1"/>
      <protection hidden="1"/>
    </xf>
    <xf numFmtId="0" fontId="9" fillId="0" borderId="0" xfId="0" applyFont="1" applyFill="1" applyBorder="1" applyAlignment="1" applyProtection="1">
      <alignment horizontal="center"/>
      <protection locked="0"/>
    </xf>
    <xf numFmtId="4" fontId="5" fillId="0" borderId="76" xfId="0" applyNumberFormat="1" applyFont="1" applyFill="1" applyBorder="1" applyAlignment="1" applyProtection="1">
      <alignment horizontal="center" wrapText="1"/>
      <protection locked="0"/>
    </xf>
    <xf numFmtId="167" fontId="14" fillId="0" borderId="0" xfId="2" applyNumberFormat="1" applyFont="1" applyFill="1" applyBorder="1" applyAlignment="1" applyProtection="1">
      <alignment horizontal="center"/>
      <protection locked="0"/>
    </xf>
    <xf numFmtId="0" fontId="21" fillId="0" borderId="0" xfId="0" applyFont="1" applyFill="1" applyBorder="1" applyAlignment="1" applyProtection="1">
      <alignment horizontal="center"/>
    </xf>
    <xf numFmtId="168" fontId="21" fillId="0" borderId="0" xfId="0" applyNumberFormat="1" applyFont="1" applyFill="1" applyBorder="1" applyProtection="1"/>
    <xf numFmtId="0" fontId="21" fillId="0" borderId="10" xfId="0" applyFont="1" applyFill="1" applyBorder="1" applyAlignment="1" applyProtection="1">
      <alignment vertical="center"/>
    </xf>
    <xf numFmtId="0" fontId="21" fillId="0" borderId="9" xfId="0" applyFont="1" applyFill="1" applyBorder="1" applyAlignment="1" applyProtection="1">
      <alignment horizontal="left" vertical="center" indent="2"/>
    </xf>
    <xf numFmtId="0" fontId="21" fillId="0" borderId="10" xfId="0" applyFont="1" applyFill="1" applyBorder="1" applyProtection="1"/>
    <xf numFmtId="165" fontId="21" fillId="0" borderId="9" xfId="0" applyNumberFormat="1" applyFont="1" applyFill="1" applyBorder="1" applyProtection="1"/>
    <xf numFmtId="165" fontId="21" fillId="0" borderId="10" xfId="0" applyNumberFormat="1" applyFont="1" applyFill="1" applyBorder="1" applyProtection="1"/>
    <xf numFmtId="0" fontId="49" fillId="9" borderId="72" xfId="0" applyFont="1" applyFill="1" applyBorder="1" applyAlignment="1" applyProtection="1">
      <alignment horizontal="center"/>
      <protection locked="0"/>
    </xf>
    <xf numFmtId="9" fontId="49" fillId="9" borderId="72" xfId="2" applyFont="1" applyFill="1" applyBorder="1" applyAlignment="1" applyProtection="1">
      <alignment horizontal="center"/>
      <protection locked="0"/>
    </xf>
    <xf numFmtId="0" fontId="4" fillId="0" borderId="72" xfId="6" applyBorder="1" applyProtection="1">
      <protection locked="0"/>
    </xf>
    <xf numFmtId="0" fontId="4" fillId="0" borderId="73" xfId="6" applyBorder="1" applyProtection="1">
      <protection locked="0"/>
    </xf>
    <xf numFmtId="0" fontId="0" fillId="0" borderId="73" xfId="0" applyBorder="1" applyAlignment="1" applyProtection="1">
      <alignment vertical="center"/>
      <protection locked="0"/>
    </xf>
    <xf numFmtId="0" fontId="0" fillId="0" borderId="72" xfId="0" applyBorder="1" applyAlignment="1" applyProtection="1">
      <alignment vertical="center"/>
      <protection locked="0"/>
    </xf>
    <xf numFmtId="0" fontId="10" fillId="0" borderId="72" xfId="0" applyFont="1" applyFill="1" applyBorder="1" applyAlignment="1" applyProtection="1">
      <alignment horizontal="left" vertical="center" wrapText="1"/>
    </xf>
    <xf numFmtId="0" fontId="10" fillId="0" borderId="73" xfId="0" applyFont="1" applyFill="1" applyBorder="1" applyAlignment="1" applyProtection="1">
      <alignment horizontal="left" vertical="center" wrapText="1"/>
    </xf>
    <xf numFmtId="9" fontId="49" fillId="9" borderId="74" xfId="2" applyFont="1" applyFill="1" applyBorder="1" applyAlignment="1" applyProtection="1">
      <alignment horizontal="center"/>
      <protection locked="0"/>
    </xf>
    <xf numFmtId="164" fontId="40" fillId="10" borderId="23" xfId="2" applyNumberFormat="1" applyFont="1" applyFill="1" applyBorder="1" applyAlignment="1" applyProtection="1">
      <alignment horizontal="center" vertical="center"/>
      <protection locked="0"/>
    </xf>
    <xf numFmtId="164" fontId="40" fillId="10" borderId="61" xfId="2" applyNumberFormat="1" applyFont="1" applyFill="1" applyBorder="1" applyAlignment="1" applyProtection="1">
      <alignment horizontal="center" vertical="center"/>
      <protection locked="0"/>
    </xf>
    <xf numFmtId="169" fontId="40" fillId="10" borderId="23" xfId="2" applyNumberFormat="1" applyFont="1" applyFill="1" applyBorder="1" applyAlignment="1" applyProtection="1">
      <alignment horizontal="center" vertical="center"/>
      <protection locked="0"/>
    </xf>
    <xf numFmtId="173" fontId="40" fillId="10" borderId="23" xfId="0" applyNumberFormat="1" applyFont="1" applyFill="1" applyBorder="1" applyAlignment="1" applyProtection="1">
      <alignment horizontal="center" vertical="center"/>
      <protection locked="0"/>
    </xf>
    <xf numFmtId="169" fontId="40" fillId="10" borderId="23" xfId="0" applyNumberFormat="1" applyFont="1" applyFill="1" applyBorder="1" applyAlignment="1" applyProtection="1">
      <alignment horizontal="center" vertical="center"/>
      <protection locked="0"/>
    </xf>
    <xf numFmtId="169" fontId="40" fillId="10" borderId="58" xfId="0" applyNumberFormat="1" applyFont="1" applyFill="1" applyBorder="1" applyAlignment="1" applyProtection="1">
      <alignment horizontal="center" vertical="center"/>
      <protection locked="0"/>
    </xf>
    <xf numFmtId="176" fontId="34" fillId="9" borderId="24" xfId="6" applyNumberFormat="1" applyFont="1" applyFill="1" applyBorder="1" applyAlignment="1" applyProtection="1">
      <alignment horizontal="center" vertical="center"/>
      <protection hidden="1"/>
    </xf>
    <xf numFmtId="176" fontId="34" fillId="9" borderId="28" xfId="6" applyNumberFormat="1" applyFont="1" applyFill="1" applyBorder="1" applyAlignment="1" applyProtection="1">
      <alignment horizontal="center" vertical="center"/>
      <protection hidden="1"/>
    </xf>
    <xf numFmtId="176" fontId="34" fillId="9" borderId="49" xfId="6" applyNumberFormat="1" applyFont="1" applyFill="1" applyBorder="1" applyAlignment="1" applyProtection="1">
      <alignment horizontal="center" vertical="center"/>
      <protection hidden="1"/>
    </xf>
    <xf numFmtId="0" fontId="7" fillId="0" borderId="55" xfId="0" applyFont="1" applyFill="1" applyBorder="1" applyAlignment="1" applyProtection="1">
      <alignment vertical="center"/>
    </xf>
    <xf numFmtId="0" fontId="7" fillId="0" borderId="55" xfId="0" applyFont="1" applyBorder="1" applyAlignment="1" applyProtection="1">
      <alignment horizontal="left" vertical="center"/>
    </xf>
    <xf numFmtId="0" fontId="7" fillId="4" borderId="55" xfId="0" applyFont="1" applyFill="1" applyBorder="1" applyAlignment="1" applyProtection="1">
      <alignment vertical="center"/>
    </xf>
    <xf numFmtId="0" fontId="7" fillId="4" borderId="57" xfId="0" applyFont="1" applyFill="1" applyBorder="1" applyAlignment="1" applyProtection="1">
      <alignment vertical="center"/>
    </xf>
    <xf numFmtId="0" fontId="17" fillId="0" borderId="0" xfId="0" applyFont="1" applyFill="1" applyBorder="1" applyAlignment="1" applyProtection="1">
      <alignment horizontal="center"/>
      <protection locked="0"/>
    </xf>
    <xf numFmtId="0" fontId="4" fillId="8" borderId="65" xfId="0" applyFont="1" applyFill="1" applyBorder="1" applyAlignment="1" applyProtection="1">
      <alignment horizontal="center" wrapText="1"/>
      <protection locked="0"/>
    </xf>
    <xf numFmtId="0" fontId="0" fillId="8" borderId="61" xfId="0" applyFill="1" applyBorder="1" applyAlignment="1" applyProtection="1">
      <alignment horizontal="center"/>
      <protection locked="0"/>
    </xf>
    <xf numFmtId="0" fontId="9" fillId="0" borderId="79" xfId="0" applyFont="1" applyFill="1" applyBorder="1" applyProtection="1">
      <protection locked="0"/>
    </xf>
    <xf numFmtId="0" fontId="17" fillId="0" borderId="79" xfId="0" applyFont="1" applyFill="1" applyBorder="1" applyAlignment="1" applyProtection="1">
      <alignment horizontal="center"/>
      <protection locked="0"/>
    </xf>
    <xf numFmtId="0" fontId="17" fillId="0" borderId="80" xfId="0" applyFont="1" applyFill="1" applyBorder="1" applyAlignment="1" applyProtection="1">
      <alignment horizontal="center"/>
      <protection locked="0"/>
    </xf>
    <xf numFmtId="164" fontId="7" fillId="2" borderId="56" xfId="2" applyNumberFormat="1" applyFont="1" applyFill="1" applyBorder="1" applyAlignment="1" applyProtection="1">
      <alignment horizontal="center" vertical="center"/>
      <protection locked="0"/>
    </xf>
    <xf numFmtId="164" fontId="7" fillId="8" borderId="56" xfId="2" applyNumberFormat="1" applyFont="1" applyFill="1" applyBorder="1" applyAlignment="1" applyProtection="1">
      <alignment horizontal="center" vertical="center"/>
      <protection locked="0"/>
    </xf>
    <xf numFmtId="164" fontId="41" fillId="10" borderId="23" xfId="2" applyNumberFormat="1" applyFont="1" applyFill="1" applyBorder="1" applyAlignment="1" applyProtection="1">
      <alignment horizontal="right" vertical="center" wrapText="1"/>
    </xf>
    <xf numFmtId="0" fontId="26" fillId="2" borderId="23" xfId="0" applyFont="1" applyFill="1" applyBorder="1" applyAlignment="1" applyProtection="1">
      <alignment horizontal="center" vertical="center"/>
      <protection locked="0"/>
    </xf>
    <xf numFmtId="0" fontId="26" fillId="2" borderId="58" xfId="0" applyFont="1" applyFill="1" applyBorder="1" applyAlignment="1" applyProtection="1">
      <alignment horizontal="center" vertical="center"/>
      <protection locked="0"/>
    </xf>
    <xf numFmtId="0" fontId="40" fillId="2" borderId="61" xfId="0" applyFont="1" applyFill="1" applyBorder="1" applyAlignment="1" applyProtection="1">
      <alignment horizontal="center" vertical="center"/>
      <protection locked="0"/>
    </xf>
    <xf numFmtId="0" fontId="40" fillId="2" borderId="35" xfId="0" applyFont="1" applyFill="1" applyBorder="1" applyAlignment="1" applyProtection="1">
      <alignment horizontal="center" vertical="center"/>
      <protection locked="0"/>
    </xf>
    <xf numFmtId="164" fontId="16" fillId="2" borderId="23" xfId="2" applyNumberFormat="1" applyFont="1" applyFill="1" applyBorder="1" applyAlignment="1" applyProtection="1">
      <alignment horizontal="center" vertical="center"/>
      <protection locked="0"/>
    </xf>
    <xf numFmtId="169" fontId="16" fillId="2" borderId="23" xfId="2" applyNumberFormat="1" applyFont="1" applyFill="1" applyBorder="1" applyAlignment="1" applyProtection="1">
      <alignment horizontal="center" vertical="center"/>
      <protection locked="0"/>
    </xf>
    <xf numFmtId="173" fontId="16" fillId="2" borderId="23" xfId="0" applyNumberFormat="1" applyFont="1" applyFill="1" applyBorder="1" applyAlignment="1" applyProtection="1">
      <alignment horizontal="center" vertical="center"/>
      <protection locked="0"/>
    </xf>
    <xf numFmtId="169" fontId="16" fillId="2" borderId="23" xfId="0" applyNumberFormat="1" applyFont="1" applyFill="1" applyBorder="1" applyAlignment="1" applyProtection="1">
      <alignment horizontal="center" vertical="center"/>
      <protection locked="0"/>
    </xf>
    <xf numFmtId="169" fontId="16" fillId="2" borderId="58" xfId="0" applyNumberFormat="1" applyFont="1" applyFill="1" applyBorder="1" applyAlignment="1" applyProtection="1">
      <alignment horizontal="center" vertical="center"/>
      <protection locked="0"/>
    </xf>
    <xf numFmtId="38" fontId="6" fillId="0" borderId="0" xfId="0" applyNumberFormat="1" applyFont="1" applyProtection="1">
      <protection locked="0"/>
    </xf>
    <xf numFmtId="164" fontId="0" fillId="0" borderId="0" xfId="2" applyNumberFormat="1" applyFont="1"/>
    <xf numFmtId="8" fontId="15" fillId="12" borderId="40" xfId="0" applyNumberFormat="1" applyFont="1" applyFill="1" applyBorder="1" applyAlignment="1" applyProtection="1">
      <alignment horizontal="center" vertical="center"/>
      <protection hidden="1"/>
    </xf>
    <xf numFmtId="8" fontId="15" fillId="3" borderId="40" xfId="0" applyNumberFormat="1" applyFont="1" applyFill="1" applyBorder="1" applyAlignment="1" applyProtection="1">
      <alignment horizontal="center" vertical="center"/>
      <protection locked="0"/>
    </xf>
    <xf numFmtId="173" fontId="15" fillId="12" borderId="43" xfId="0" applyNumberFormat="1" applyFont="1" applyFill="1" applyBorder="1" applyAlignment="1" applyProtection="1">
      <alignment horizontal="center" vertical="center"/>
      <protection hidden="1"/>
    </xf>
    <xf numFmtId="173" fontId="15" fillId="3" borderId="43" xfId="0" applyNumberFormat="1" applyFont="1" applyFill="1" applyBorder="1" applyAlignment="1" applyProtection="1">
      <alignment horizontal="center" vertical="center"/>
      <protection locked="0"/>
    </xf>
    <xf numFmtId="173" fontId="15" fillId="12" borderId="42" xfId="0" applyNumberFormat="1" applyFont="1" applyFill="1" applyBorder="1" applyAlignment="1" applyProtection="1">
      <alignment horizontal="center" vertical="center"/>
      <protection hidden="1"/>
    </xf>
    <xf numFmtId="173" fontId="15" fillId="3" borderId="42" xfId="0" applyNumberFormat="1" applyFont="1" applyFill="1" applyBorder="1" applyAlignment="1" applyProtection="1">
      <alignment horizontal="center" vertical="center"/>
      <protection locked="0"/>
    </xf>
    <xf numFmtId="6" fontId="15" fillId="12" borderId="42" xfId="0" applyNumberFormat="1" applyFont="1" applyFill="1" applyBorder="1" applyAlignment="1" applyProtection="1">
      <alignment horizontal="center" vertical="center"/>
      <protection hidden="1"/>
    </xf>
    <xf numFmtId="165" fontId="15" fillId="3" borderId="42" xfId="0" applyNumberFormat="1" applyFont="1" applyFill="1" applyBorder="1" applyAlignment="1" applyProtection="1">
      <alignment horizontal="center" vertical="center"/>
      <protection locked="0"/>
    </xf>
    <xf numFmtId="173" fontId="15" fillId="12" borderId="44" xfId="0" applyNumberFormat="1" applyFont="1" applyFill="1" applyBorder="1" applyAlignment="1" applyProtection="1">
      <alignment horizontal="center" vertical="center"/>
      <protection hidden="1"/>
    </xf>
    <xf numFmtId="173" fontId="15" fillId="3" borderId="44" xfId="0" applyNumberFormat="1" applyFont="1" applyFill="1" applyBorder="1" applyAlignment="1" applyProtection="1">
      <alignment horizontal="center" vertical="center"/>
      <protection locked="0"/>
    </xf>
    <xf numFmtId="164" fontId="9" fillId="0" borderId="0" xfId="2" applyNumberFormat="1" applyFont="1" applyFill="1" applyBorder="1" applyAlignment="1" applyProtection="1">
      <alignment vertical="center"/>
      <protection locked="0"/>
    </xf>
    <xf numFmtId="176" fontId="38" fillId="2" borderId="12" xfId="2" applyNumberFormat="1" applyFont="1" applyFill="1" applyBorder="1" applyAlignment="1" applyProtection="1">
      <alignment horizontal="center" vertical="center"/>
      <protection locked="0"/>
    </xf>
    <xf numFmtId="0" fontId="5" fillId="14" borderId="45" xfId="0" applyFont="1" applyFill="1" applyBorder="1" applyAlignment="1" applyProtection="1">
      <alignment horizontal="center" wrapText="1"/>
    </xf>
    <xf numFmtId="0" fontId="5" fillId="15" borderId="7" xfId="0" applyFont="1" applyFill="1" applyBorder="1" applyAlignment="1" applyProtection="1">
      <alignment horizontal="center" wrapText="1"/>
    </xf>
    <xf numFmtId="173" fontId="15" fillId="15" borderId="7" xfId="0" applyNumberFormat="1" applyFont="1" applyFill="1" applyBorder="1" applyAlignment="1" applyProtection="1">
      <alignment horizontal="center"/>
    </xf>
    <xf numFmtId="176" fontId="15" fillId="14" borderId="7" xfId="0" applyNumberFormat="1" applyFont="1" applyFill="1" applyBorder="1" applyAlignment="1" applyProtection="1">
      <alignment horizontal="center" vertical="center"/>
    </xf>
    <xf numFmtId="0" fontId="15" fillId="14" borderId="7" xfId="0" applyFont="1" applyFill="1" applyBorder="1" applyAlignment="1" applyProtection="1">
      <alignment horizontal="center" vertical="center"/>
    </xf>
    <xf numFmtId="164" fontId="15" fillId="15" borderId="7" xfId="0" applyNumberFormat="1" applyFont="1" applyFill="1" applyBorder="1" applyAlignment="1" applyProtection="1">
      <alignment horizontal="center"/>
    </xf>
    <xf numFmtId="164" fontId="15" fillId="14" borderId="7" xfId="0" applyNumberFormat="1" applyFont="1" applyFill="1" applyBorder="1" applyAlignment="1" applyProtection="1">
      <alignment horizontal="center" vertical="center"/>
    </xf>
    <xf numFmtId="173" fontId="15" fillId="15" borderId="8" xfId="0" applyNumberFormat="1" applyFont="1" applyFill="1" applyBorder="1" applyAlignment="1" applyProtection="1">
      <alignment horizontal="center"/>
    </xf>
    <xf numFmtId="176" fontId="15" fillId="14" borderId="8" xfId="0" applyNumberFormat="1" applyFont="1" applyFill="1" applyBorder="1" applyAlignment="1" applyProtection="1">
      <alignment horizontal="center" vertical="center"/>
    </xf>
    <xf numFmtId="0" fontId="5" fillId="16" borderId="83" xfId="0" applyFont="1" applyFill="1" applyBorder="1" applyAlignment="1" applyProtection="1">
      <alignment horizontal="center" vertical="center" wrapText="1"/>
    </xf>
    <xf numFmtId="0" fontId="5" fillId="16" borderId="87" xfId="0" applyFont="1" applyFill="1" applyBorder="1" applyAlignment="1" applyProtection="1">
      <alignment horizontal="center" vertical="center" wrapText="1"/>
    </xf>
    <xf numFmtId="0" fontId="5" fillId="16" borderId="88" xfId="0" applyFont="1" applyFill="1" applyBorder="1" applyAlignment="1" applyProtection="1">
      <alignment horizontal="center" vertical="center" wrapText="1"/>
    </xf>
    <xf numFmtId="0" fontId="66" fillId="14" borderId="89" xfId="0" applyFont="1" applyFill="1" applyBorder="1" applyAlignment="1" applyProtection="1">
      <alignment vertical="center"/>
    </xf>
    <xf numFmtId="10" fontId="67" fillId="14" borderId="90" xfId="0" applyNumberFormat="1" applyFont="1" applyFill="1" applyBorder="1" applyAlignment="1" applyProtection="1">
      <alignment horizontal="center" vertical="center"/>
    </xf>
    <xf numFmtId="0" fontId="69" fillId="14" borderId="53" xfId="0" applyFont="1" applyFill="1" applyBorder="1" applyAlignment="1" applyProtection="1">
      <alignment vertical="center"/>
    </xf>
    <xf numFmtId="0" fontId="70" fillId="14" borderId="54" xfId="0" applyFont="1" applyFill="1" applyBorder="1" applyAlignment="1" applyProtection="1">
      <alignment horizontal="center" vertical="center"/>
    </xf>
    <xf numFmtId="0" fontId="67" fillId="14" borderId="23" xfId="0" applyFont="1" applyFill="1" applyBorder="1" applyAlignment="1" applyProtection="1">
      <alignment vertical="center"/>
    </xf>
    <xf numFmtId="6" fontId="67" fillId="14" borderId="56" xfId="0" applyNumberFormat="1" applyFont="1" applyFill="1" applyBorder="1" applyAlignment="1" applyProtection="1">
      <alignment horizontal="right" vertical="center"/>
    </xf>
    <xf numFmtId="3" fontId="67" fillId="14" borderId="56" xfId="0" applyNumberFormat="1" applyFont="1" applyFill="1" applyBorder="1" applyAlignment="1" applyProtection="1">
      <alignment horizontal="right" vertical="center"/>
    </xf>
    <xf numFmtId="3" fontId="71" fillId="14" borderId="56" xfId="0" applyNumberFormat="1" applyFont="1" applyFill="1" applyBorder="1" applyAlignment="1" applyProtection="1">
      <alignment horizontal="right" vertical="center"/>
    </xf>
    <xf numFmtId="0" fontId="67" fillId="14" borderId="23" xfId="0" applyFont="1" applyFill="1" applyBorder="1" applyAlignment="1" applyProtection="1">
      <alignment vertical="center" wrapText="1"/>
    </xf>
    <xf numFmtId="0" fontId="67" fillId="14" borderId="58" xfId="0" applyFont="1" applyFill="1" applyBorder="1" applyAlignment="1" applyProtection="1">
      <alignment vertical="center"/>
    </xf>
    <xf numFmtId="3" fontId="67" fillId="14" borderId="37" xfId="0" applyNumberFormat="1" applyFont="1" applyFill="1" applyBorder="1" applyAlignment="1" applyProtection="1">
      <alignment horizontal="right" vertical="center"/>
    </xf>
    <xf numFmtId="0" fontId="71" fillId="14" borderId="23" xfId="0" applyFont="1" applyFill="1" applyBorder="1" applyAlignment="1" applyProtection="1">
      <alignment vertical="center"/>
    </xf>
    <xf numFmtId="0" fontId="71" fillId="14" borderId="61" xfId="0" applyFont="1" applyFill="1" applyBorder="1" applyAlignment="1" applyProtection="1">
      <alignment vertical="center"/>
    </xf>
    <xf numFmtId="0" fontId="72" fillId="14" borderId="56" xfId="0" applyFont="1" applyFill="1" applyBorder="1" applyAlignment="1" applyProtection="1">
      <alignment vertical="center"/>
    </xf>
    <xf numFmtId="6" fontId="73" fillId="14" borderId="56" xfId="0" applyNumberFormat="1" applyFont="1" applyFill="1" applyBorder="1" applyAlignment="1" applyProtection="1">
      <alignment horizontal="right" vertical="center"/>
    </xf>
    <xf numFmtId="0" fontId="67" fillId="14" borderId="56" xfId="0" applyFont="1" applyFill="1" applyBorder="1" applyAlignment="1" applyProtection="1">
      <alignment vertical="center"/>
    </xf>
    <xf numFmtId="0" fontId="67" fillId="14" borderId="58" xfId="0" applyFont="1" applyFill="1" applyBorder="1" applyAlignment="1" applyProtection="1">
      <alignment vertical="center" wrapText="1"/>
    </xf>
    <xf numFmtId="6" fontId="67" fillId="14" borderId="37" xfId="0" applyNumberFormat="1" applyFont="1" applyFill="1" applyBorder="1" applyAlignment="1" applyProtection="1">
      <alignment horizontal="right" vertical="center" wrapText="1"/>
    </xf>
    <xf numFmtId="0" fontId="70" fillId="14" borderId="54" xfId="0" applyFont="1" applyFill="1" applyBorder="1" applyAlignment="1" applyProtection="1">
      <alignment horizontal="center" vertical="center" wrapText="1"/>
    </xf>
    <xf numFmtId="10" fontId="67" fillId="14" borderId="56" xfId="0" applyNumberFormat="1" applyFont="1" applyFill="1" applyBorder="1" applyAlignment="1" applyProtection="1">
      <alignment horizontal="right" vertical="center" wrapText="1"/>
    </xf>
    <xf numFmtId="164" fontId="67" fillId="14" borderId="56" xfId="0" applyNumberFormat="1" applyFont="1" applyFill="1" applyBorder="1" applyAlignment="1" applyProtection="1">
      <alignment horizontal="right" vertical="center" wrapText="1"/>
    </xf>
    <xf numFmtId="3" fontId="67" fillId="14" borderId="37" xfId="0" applyNumberFormat="1" applyFont="1" applyFill="1" applyBorder="1" applyAlignment="1" applyProtection="1">
      <alignment horizontal="right" vertical="center" wrapText="1"/>
    </xf>
    <xf numFmtId="0" fontId="70" fillId="14" borderId="40" xfId="0" applyFont="1" applyFill="1" applyBorder="1" applyAlignment="1" applyProtection="1">
      <alignment horizontal="center" vertical="center" wrapText="1"/>
    </xf>
    <xf numFmtId="10" fontId="69" fillId="14" borderId="42" xfId="0" applyNumberFormat="1" applyFont="1" applyFill="1" applyBorder="1" applyAlignment="1" applyProtection="1">
      <alignment horizontal="center" vertical="center" wrapText="1"/>
    </xf>
    <xf numFmtId="164" fontId="69" fillId="14" borderId="42" xfId="0" applyNumberFormat="1" applyFont="1" applyFill="1" applyBorder="1" applyAlignment="1" applyProtection="1">
      <alignment horizontal="center" vertical="center" wrapText="1"/>
    </xf>
    <xf numFmtId="164" fontId="69" fillId="14" borderId="44" xfId="0" applyNumberFormat="1" applyFont="1" applyFill="1" applyBorder="1" applyAlignment="1" applyProtection="1">
      <alignment horizontal="center" vertical="center" wrapText="1"/>
    </xf>
    <xf numFmtId="0" fontId="7" fillId="16" borderId="83" xfId="0" applyFont="1" applyFill="1" applyBorder="1" applyAlignment="1" applyProtection="1">
      <alignment horizontal="center" vertical="center" textRotation="90"/>
      <protection locked="0"/>
    </xf>
    <xf numFmtId="0" fontId="75" fillId="14" borderId="62" xfId="0" applyFont="1" applyFill="1" applyBorder="1" applyAlignment="1" applyProtection="1">
      <alignment horizontal="center" wrapText="1"/>
    </xf>
    <xf numFmtId="0" fontId="75" fillId="15" borderId="62" xfId="0" applyFont="1" applyFill="1" applyBorder="1" applyAlignment="1" applyProtection="1">
      <alignment horizontal="center" wrapText="1"/>
    </xf>
    <xf numFmtId="0" fontId="6" fillId="8" borderId="0" xfId="0" applyFont="1" applyFill="1" applyProtection="1">
      <protection locked="0"/>
    </xf>
    <xf numFmtId="164" fontId="40" fillId="10" borderId="38" xfId="2" applyNumberFormat="1" applyFont="1" applyFill="1" applyBorder="1" applyAlignment="1" applyProtection="1">
      <alignment horizontal="center" vertical="center"/>
      <protection locked="0"/>
    </xf>
    <xf numFmtId="0" fontId="0" fillId="8" borderId="65" xfId="0" applyFill="1" applyBorder="1" applyAlignment="1" applyProtection="1">
      <alignment horizontal="center"/>
      <protection locked="0"/>
    </xf>
    <xf numFmtId="0" fontId="4" fillId="0" borderId="32" xfId="6" applyFill="1" applyBorder="1" applyAlignment="1" applyProtection="1">
      <alignment vertical="center"/>
      <protection hidden="1"/>
    </xf>
    <xf numFmtId="0" fontId="15" fillId="0" borderId="62" xfId="6" applyFont="1" applyFill="1" applyBorder="1" applyAlignment="1" applyProtection="1">
      <alignment horizontal="center" wrapText="1"/>
    </xf>
    <xf numFmtId="0" fontId="5" fillId="0" borderId="33" xfId="0" applyFont="1" applyFill="1" applyBorder="1" applyAlignment="1" applyProtection="1">
      <alignment horizontal="center" wrapText="1"/>
    </xf>
    <xf numFmtId="0" fontId="76" fillId="16" borderId="83" xfId="6" applyFont="1" applyFill="1" applyBorder="1" applyAlignment="1" applyProtection="1">
      <alignment vertical="center"/>
      <protection hidden="1"/>
    </xf>
    <xf numFmtId="0" fontId="21" fillId="0" borderId="93" xfId="0" applyFont="1" applyFill="1" applyBorder="1" applyAlignment="1" applyProtection="1">
      <alignment vertical="center"/>
    </xf>
    <xf numFmtId="0" fontId="4" fillId="0" borderId="94" xfId="0" applyFont="1" applyBorder="1" applyProtection="1">
      <protection locked="0"/>
    </xf>
    <xf numFmtId="0" fontId="0" fillId="0" borderId="94" xfId="0" applyBorder="1" applyProtection="1">
      <protection locked="0"/>
    </xf>
    <xf numFmtId="0" fontId="0" fillId="0" borderId="95" xfId="0" applyBorder="1" applyProtection="1">
      <protection locked="0"/>
    </xf>
    <xf numFmtId="0" fontId="21" fillId="0" borderId="12" xfId="0" applyFont="1" applyFill="1" applyBorder="1" applyProtection="1"/>
    <xf numFmtId="0" fontId="0" fillId="0" borderId="13" xfId="0" applyBorder="1" applyProtection="1"/>
    <xf numFmtId="0" fontId="0" fillId="0" borderId="14" xfId="0" applyBorder="1" applyProtection="1"/>
    <xf numFmtId="0" fontId="21" fillId="0" borderId="12" xfId="0" applyFont="1" applyFill="1" applyBorder="1" applyAlignment="1" applyProtection="1">
      <alignment vertical="center" wrapText="1"/>
    </xf>
    <xf numFmtId="0" fontId="21" fillId="0" borderId="13" xfId="0" applyFont="1" applyFill="1" applyBorder="1" applyAlignment="1" applyProtection="1">
      <alignment vertical="center"/>
    </xf>
    <xf numFmtId="0" fontId="21" fillId="0" borderId="13" xfId="0" applyFont="1" applyBorder="1" applyProtection="1"/>
    <xf numFmtId="168" fontId="21" fillId="0" borderId="14" xfId="0" applyNumberFormat="1" applyFont="1" applyFill="1" applyBorder="1" applyAlignment="1" applyProtection="1">
      <alignment vertical="center"/>
    </xf>
    <xf numFmtId="0" fontId="21" fillId="0" borderId="12" xfId="0" applyFont="1" applyFill="1" applyBorder="1" applyAlignment="1" applyProtection="1">
      <alignment vertical="center"/>
    </xf>
    <xf numFmtId="0" fontId="21" fillId="0" borderId="13" xfId="0" applyFont="1" applyFill="1" applyBorder="1" applyAlignment="1" applyProtection="1">
      <alignment horizontal="center"/>
    </xf>
    <xf numFmtId="168" fontId="21" fillId="0" borderId="14" xfId="0" applyNumberFormat="1" applyFont="1" applyFill="1" applyBorder="1" applyProtection="1"/>
    <xf numFmtId="0" fontId="21" fillId="0" borderId="14" xfId="0" applyFont="1" applyFill="1" applyBorder="1" applyAlignment="1" applyProtection="1">
      <alignment vertical="center"/>
    </xf>
    <xf numFmtId="0" fontId="66" fillId="14" borderId="97" xfId="0" applyFont="1" applyFill="1" applyBorder="1" applyAlignment="1" applyProtection="1">
      <alignment vertical="center"/>
    </xf>
    <xf numFmtId="10" fontId="67" fillId="14" borderId="98" xfId="0" applyNumberFormat="1" applyFont="1" applyFill="1" applyBorder="1" applyAlignment="1" applyProtection="1">
      <alignment horizontal="center" vertical="center"/>
    </xf>
    <xf numFmtId="0" fontId="21" fillId="0" borderId="13" xfId="0" applyFont="1" applyFill="1" applyBorder="1" applyAlignment="1" applyProtection="1">
      <alignment vertical="center" wrapText="1"/>
    </xf>
    <xf numFmtId="0" fontId="9" fillId="0" borderId="13" xfId="0" applyFont="1" applyFill="1" applyBorder="1" applyAlignment="1" applyProtection="1">
      <alignment vertical="center"/>
      <protection locked="0"/>
    </xf>
    <xf numFmtId="0" fontId="21" fillId="0" borderId="96" xfId="0" applyFont="1" applyFill="1" applyBorder="1" applyAlignment="1" applyProtection="1">
      <alignment vertical="center" wrapText="1"/>
    </xf>
    <xf numFmtId="0" fontId="6" fillId="0" borderId="96" xfId="0" applyFont="1" applyFill="1" applyBorder="1" applyAlignment="1" applyProtection="1">
      <alignment horizontal="center" vertical="center"/>
    </xf>
    <xf numFmtId="0" fontId="0" fillId="0" borderId="96" xfId="0" applyBorder="1" applyProtection="1"/>
    <xf numFmtId="166" fontId="6" fillId="0" borderId="96" xfId="0" applyNumberFormat="1" applyFont="1" applyFill="1" applyBorder="1" applyAlignment="1" applyProtection="1">
      <alignment vertical="center"/>
      <protection locked="0"/>
    </xf>
    <xf numFmtId="165" fontId="4" fillId="0" borderId="94" xfId="0" applyNumberFormat="1" applyFont="1" applyFill="1" applyBorder="1" applyAlignment="1" applyProtection="1">
      <alignment vertical="center"/>
      <protection locked="0"/>
    </xf>
    <xf numFmtId="0" fontId="4" fillId="0" borderId="94" xfId="0" applyFont="1" applyFill="1" applyBorder="1" applyAlignment="1" applyProtection="1">
      <alignment horizontal="center" vertical="center"/>
      <protection locked="0"/>
    </xf>
    <xf numFmtId="166" fontId="4" fillId="0" borderId="95" xfId="0" applyNumberFormat="1" applyFont="1" applyFill="1" applyBorder="1" applyAlignment="1" applyProtection="1">
      <alignment vertical="center"/>
      <protection locked="0"/>
    </xf>
    <xf numFmtId="165" fontId="4" fillId="0" borderId="13" xfId="0" applyNumberFormat="1" applyFont="1" applyFill="1" applyBorder="1" applyAlignment="1" applyProtection="1">
      <alignment vertical="center"/>
      <protection locked="0"/>
    </xf>
    <xf numFmtId="166" fontId="4" fillId="0" borderId="13" xfId="0" applyNumberFormat="1" applyFont="1" applyFill="1" applyBorder="1" applyAlignment="1" applyProtection="1">
      <alignment horizontal="center" vertical="center"/>
      <protection locked="0"/>
    </xf>
    <xf numFmtId="166" fontId="4" fillId="0" borderId="14" xfId="0" applyNumberFormat="1" applyFont="1" applyFill="1" applyBorder="1" applyAlignment="1" applyProtection="1">
      <alignment vertical="center"/>
      <protection locked="0"/>
    </xf>
    <xf numFmtId="0" fontId="4" fillId="0" borderId="13" xfId="0" applyFont="1" applyFill="1" applyBorder="1" applyAlignment="1" applyProtection="1">
      <alignment horizontal="center" vertical="center"/>
      <protection locked="0"/>
    </xf>
    <xf numFmtId="164" fontId="21" fillId="0" borderId="12" xfId="0" applyNumberFormat="1" applyFont="1" applyFill="1" applyBorder="1" applyAlignment="1" applyProtection="1">
      <alignment vertical="center"/>
    </xf>
    <xf numFmtId="0" fontId="4" fillId="0" borderId="13"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6" fillId="0" borderId="95" xfId="0" applyFont="1" applyBorder="1" applyProtection="1">
      <protection locked="0"/>
    </xf>
    <xf numFmtId="0" fontId="6" fillId="0" borderId="14" xfId="0" applyFont="1" applyBorder="1" applyProtection="1">
      <protection locked="0"/>
    </xf>
    <xf numFmtId="0" fontId="15" fillId="0" borderId="13" xfId="0" quotePrefix="1" applyFont="1" applyFill="1" applyBorder="1" applyAlignment="1" applyProtection="1">
      <alignment vertical="center"/>
    </xf>
    <xf numFmtId="0" fontId="15" fillId="0" borderId="13" xfId="0" applyFont="1" applyFill="1" applyBorder="1" applyAlignment="1" applyProtection="1">
      <alignment vertical="center" wrapText="1"/>
    </xf>
    <xf numFmtId="0" fontId="21" fillId="0" borderId="14" xfId="0" applyFont="1" applyFill="1" applyBorder="1" applyProtection="1"/>
    <xf numFmtId="0" fontId="21" fillId="0" borderId="14" xfId="0" applyFont="1" applyBorder="1" applyProtection="1"/>
    <xf numFmtId="0" fontId="21" fillId="0" borderId="100" xfId="0" applyFont="1" applyFill="1" applyBorder="1" applyAlignment="1" applyProtection="1">
      <alignment vertical="center"/>
    </xf>
    <xf numFmtId="0" fontId="21" fillId="0" borderId="96" xfId="0" applyFont="1" applyFill="1" applyBorder="1" applyAlignment="1" applyProtection="1">
      <alignment vertical="center"/>
    </xf>
    <xf numFmtId="0" fontId="21" fillId="0" borderId="101" xfId="0" applyFont="1" applyBorder="1" applyProtection="1"/>
    <xf numFmtId="169" fontId="78" fillId="14" borderId="23" xfId="2" applyNumberFormat="1" applyFont="1" applyFill="1" applyBorder="1" applyAlignment="1" applyProtection="1">
      <alignment horizontal="center" vertical="center"/>
    </xf>
    <xf numFmtId="173" fontId="78" fillId="14" borderId="23" xfId="0" applyNumberFormat="1" applyFont="1" applyFill="1" applyBorder="1" applyAlignment="1" applyProtection="1">
      <alignment horizontal="center" vertical="center"/>
    </xf>
    <xf numFmtId="169" fontId="78" fillId="14" borderId="23" xfId="0" applyNumberFormat="1" applyFont="1" applyFill="1" applyBorder="1" applyAlignment="1" applyProtection="1">
      <alignment horizontal="center" vertical="center"/>
    </xf>
    <xf numFmtId="164" fontId="78" fillId="14" borderId="23" xfId="2" applyNumberFormat="1" applyFont="1" applyFill="1" applyBorder="1" applyAlignment="1" applyProtection="1">
      <alignment horizontal="center" vertical="center"/>
    </xf>
    <xf numFmtId="169" fontId="78" fillId="14" borderId="58" xfId="0" applyNumberFormat="1" applyFont="1" applyFill="1" applyBorder="1" applyAlignment="1" applyProtection="1">
      <alignment horizontal="center" vertical="center"/>
    </xf>
    <xf numFmtId="172" fontId="15" fillId="2" borderId="23" xfId="6" applyNumberFormat="1" applyFont="1" applyFill="1" applyBorder="1" applyAlignment="1" applyProtection="1">
      <alignment vertical="center"/>
      <protection locked="0"/>
    </xf>
    <xf numFmtId="164" fontId="15" fillId="2" borderId="23" xfId="2" applyNumberFormat="1" applyFont="1" applyFill="1" applyBorder="1" applyAlignment="1" applyProtection="1">
      <alignment vertical="center"/>
      <protection locked="0"/>
    </xf>
    <xf numFmtId="10" fontId="15" fillId="2" borderId="23" xfId="2" applyNumberFormat="1" applyFont="1" applyFill="1" applyBorder="1" applyAlignment="1" applyProtection="1">
      <alignment vertical="center"/>
      <protection locked="0"/>
    </xf>
    <xf numFmtId="0" fontId="79" fillId="0" borderId="0" xfId="0" applyFont="1" applyFill="1" applyBorder="1" applyAlignment="1" applyProtection="1">
      <alignment horizontal="left" vertical="center"/>
      <protection locked="0"/>
    </xf>
    <xf numFmtId="0" fontId="38" fillId="0" borderId="0" xfId="0" applyFont="1" applyFill="1" applyBorder="1" applyAlignment="1" applyProtection="1">
      <alignment horizontal="left" vertical="center"/>
      <protection locked="0"/>
    </xf>
    <xf numFmtId="0" fontId="15" fillId="16" borderId="83" xfId="0" applyFont="1" applyFill="1" applyBorder="1" applyAlignment="1" applyProtection="1">
      <alignment horizontal="center" vertical="center" wrapText="1"/>
      <protection locked="0"/>
    </xf>
    <xf numFmtId="10" fontId="41" fillId="10" borderId="8" xfId="0" applyNumberFormat="1" applyFont="1" applyFill="1" applyBorder="1" applyAlignment="1" applyProtection="1">
      <alignment vertical="top" wrapText="1"/>
      <protection locked="0"/>
    </xf>
    <xf numFmtId="175" fontId="38" fillId="2" borderId="6" xfId="1" applyNumberFormat="1" applyFont="1" applyFill="1" applyBorder="1" applyAlignment="1" applyProtection="1">
      <alignment vertical="center" wrapText="1"/>
      <protection locked="0"/>
    </xf>
    <xf numFmtId="0" fontId="80" fillId="16" borderId="83" xfId="0" applyFont="1" applyFill="1" applyBorder="1" applyAlignment="1" applyProtection="1">
      <alignment horizontal="center" vertical="center" textRotation="90" wrapText="1"/>
    </xf>
    <xf numFmtId="0" fontId="41" fillId="10" borderId="23" xfId="6" applyNumberFormat="1" applyFont="1" applyFill="1" applyBorder="1" applyAlignment="1" applyProtection="1">
      <alignment horizontal="right" vertical="center" wrapText="1"/>
    </xf>
    <xf numFmtId="0" fontId="82" fillId="17" borderId="67" xfId="0" applyFont="1" applyFill="1" applyBorder="1" applyAlignment="1" applyProtection="1">
      <alignment horizontal="center"/>
      <protection locked="0"/>
    </xf>
    <xf numFmtId="0" fontId="82" fillId="17" borderId="68" xfId="0" applyFont="1" applyFill="1" applyBorder="1" applyAlignment="1" applyProtection="1">
      <alignment horizontal="center"/>
      <protection locked="0"/>
    </xf>
    <xf numFmtId="0" fontId="12" fillId="17" borderId="62" xfId="0" applyFont="1" applyFill="1" applyBorder="1" applyAlignment="1" applyProtection="1">
      <alignment horizontal="center" wrapText="1"/>
      <protection locked="0"/>
    </xf>
    <xf numFmtId="0" fontId="40" fillId="17" borderId="76" xfId="0" applyFont="1" applyFill="1" applyBorder="1" applyAlignment="1" applyProtection="1">
      <alignment wrapText="1"/>
      <protection locked="0"/>
    </xf>
    <xf numFmtId="0" fontId="11" fillId="17" borderId="67" xfId="0" applyFont="1" applyFill="1" applyBorder="1" applyAlignment="1" applyProtection="1">
      <alignment horizontal="center" wrapText="1"/>
      <protection locked="0"/>
    </xf>
    <xf numFmtId="0" fontId="7" fillId="0" borderId="45" xfId="0" applyFont="1" applyFill="1" applyBorder="1" applyAlignment="1" applyProtection="1">
      <alignment horizontal="right"/>
      <protection locked="0"/>
    </xf>
    <xf numFmtId="0" fontId="7" fillId="0" borderId="66" xfId="0" applyFont="1" applyFill="1" applyBorder="1" applyAlignment="1" applyProtection="1">
      <alignment horizontal="right"/>
      <protection locked="0"/>
    </xf>
    <xf numFmtId="0" fontId="7" fillId="0" borderId="63" xfId="0" applyFont="1" applyFill="1" applyBorder="1" applyAlignment="1" applyProtection="1">
      <alignment horizontal="center"/>
    </xf>
    <xf numFmtId="166" fontId="21" fillId="0" borderId="1" xfId="0" applyNumberFormat="1" applyFont="1" applyFill="1" applyBorder="1" applyAlignment="1" applyProtection="1">
      <alignment vertical="center"/>
    </xf>
    <xf numFmtId="0" fontId="4" fillId="0" borderId="2" xfId="0"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166" fontId="4" fillId="0" borderId="3" xfId="0" applyNumberFormat="1" applyFont="1" applyFill="1" applyBorder="1" applyAlignment="1" applyProtection="1">
      <alignment vertical="center"/>
      <protection locked="0"/>
    </xf>
    <xf numFmtId="0" fontId="12" fillId="10" borderId="102" xfId="0" applyFont="1" applyFill="1" applyBorder="1" applyAlignment="1" applyProtection="1">
      <alignment horizontal="center" vertical="center" wrapText="1"/>
    </xf>
    <xf numFmtId="0" fontId="7" fillId="16" borderId="83" xfId="0" applyFont="1" applyFill="1" applyBorder="1" applyAlignment="1" applyProtection="1">
      <alignment horizontal="center" vertical="center" textRotation="90" wrapText="1"/>
    </xf>
    <xf numFmtId="0" fontId="4" fillId="0" borderId="18" xfId="6" applyFill="1" applyBorder="1" applyAlignment="1" applyProtection="1">
      <alignment vertical="center"/>
      <protection hidden="1"/>
    </xf>
    <xf numFmtId="0" fontId="21" fillId="0" borderId="38" xfId="6" applyFont="1" applyFill="1" applyBorder="1" applyAlignment="1" applyProtection="1">
      <alignment vertical="center"/>
      <protection hidden="1"/>
    </xf>
    <xf numFmtId="0" fontId="21" fillId="0" borderId="64" xfId="6" applyFont="1" applyFill="1" applyBorder="1" applyAlignment="1" applyProtection="1">
      <alignment vertical="center"/>
      <protection hidden="1"/>
    </xf>
    <xf numFmtId="0" fontId="15" fillId="5" borderId="47" xfId="6" applyFont="1" applyFill="1" applyBorder="1" applyAlignment="1" applyProtection="1">
      <alignment vertical="center"/>
      <protection hidden="1"/>
    </xf>
    <xf numFmtId="175" fontId="79" fillId="14" borderId="8" xfId="1" applyNumberFormat="1" applyFont="1" applyFill="1" applyBorder="1" applyAlignment="1" applyProtection="1">
      <alignment vertical="top" wrapText="1"/>
      <protection locked="0"/>
    </xf>
    <xf numFmtId="165" fontId="15" fillId="2" borderId="15" xfId="2" applyNumberFormat="1" applyFont="1" applyFill="1" applyBorder="1" applyAlignment="1" applyProtection="1">
      <alignment vertical="center"/>
      <protection locked="0"/>
    </xf>
    <xf numFmtId="165" fontId="15" fillId="2" borderId="15" xfId="0" applyNumberFormat="1" applyFont="1" applyFill="1" applyBorder="1" applyAlignment="1" applyProtection="1">
      <alignment vertical="center"/>
      <protection locked="0"/>
    </xf>
    <xf numFmtId="3" fontId="0" fillId="0" borderId="0" xfId="0" applyNumberFormat="1"/>
    <xf numFmtId="165" fontId="15" fillId="2" borderId="6" xfId="0" applyNumberFormat="1" applyFont="1" applyFill="1" applyBorder="1" applyAlignment="1" applyProtection="1">
      <alignment vertical="center"/>
      <protection locked="0"/>
    </xf>
    <xf numFmtId="164" fontId="15" fillId="2" borderId="15" xfId="2" applyNumberFormat="1" applyFont="1" applyFill="1" applyBorder="1" applyAlignment="1" applyProtection="1">
      <alignment vertical="center"/>
      <protection locked="0"/>
    </xf>
    <xf numFmtId="10" fontId="26" fillId="0" borderId="0" xfId="2" quotePrefix="1" applyNumberFormat="1" applyFont="1" applyFill="1" applyAlignment="1" applyProtection="1">
      <alignment horizontal="left"/>
      <protection locked="0"/>
    </xf>
    <xf numFmtId="0" fontId="7" fillId="0" borderId="0" xfId="0" applyFont="1"/>
    <xf numFmtId="0" fontId="7" fillId="0" borderId="0" xfId="0" applyFont="1" applyFill="1" applyProtection="1">
      <protection locked="0"/>
    </xf>
    <xf numFmtId="0" fontId="26" fillId="0" borderId="0" xfId="0" quotePrefix="1" applyFont="1" applyAlignment="1" applyProtection="1">
      <alignment horizontal="left" vertical="center"/>
      <protection locked="0"/>
    </xf>
    <xf numFmtId="0" fontId="26" fillId="0" borderId="0" xfId="0" applyFont="1"/>
    <xf numFmtId="0" fontId="26" fillId="0" borderId="0" xfId="0" applyFont="1" applyProtection="1">
      <protection locked="0"/>
    </xf>
    <xf numFmtId="0" fontId="26" fillId="0" borderId="0" xfId="0" applyFont="1" applyFill="1" applyProtection="1">
      <protection locked="0"/>
    </xf>
    <xf numFmtId="167" fontId="26" fillId="0" borderId="0" xfId="0" quotePrefix="1" applyNumberFormat="1" applyFont="1" applyAlignment="1" applyProtection="1">
      <alignment horizontal="left" vertical="center"/>
      <protection locked="0"/>
    </xf>
    <xf numFmtId="0" fontId="26" fillId="0" borderId="0" xfId="0" quotePrefix="1" applyFont="1" applyFill="1" applyBorder="1" applyAlignment="1" applyProtection="1">
      <alignment vertical="center"/>
      <protection locked="0"/>
    </xf>
    <xf numFmtId="0" fontId="26" fillId="0" borderId="0" xfId="0" quotePrefix="1" applyFont="1" applyFill="1" applyBorder="1" applyAlignment="1" applyProtection="1">
      <alignment horizontal="left" vertical="center"/>
      <protection locked="0"/>
    </xf>
    <xf numFmtId="0" fontId="26" fillId="0" borderId="0" xfId="0" applyFont="1" applyFill="1" applyBorder="1" applyProtection="1">
      <protection locked="0"/>
    </xf>
    <xf numFmtId="0" fontId="26" fillId="0" borderId="0" xfId="0" applyFont="1" applyAlignment="1" applyProtection="1">
      <alignment horizontal="left"/>
      <protection locked="0"/>
    </xf>
    <xf numFmtId="43" fontId="26" fillId="0" borderId="0" xfId="0" quotePrefix="1" applyNumberFormat="1" applyFont="1" applyFill="1" applyBorder="1" applyAlignment="1" applyProtection="1">
      <alignment horizontal="left" vertical="center"/>
      <protection locked="0"/>
    </xf>
    <xf numFmtId="175" fontId="26" fillId="0" borderId="0" xfId="0" quotePrefix="1" applyNumberFormat="1"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0" xfId="0" applyFont="1" applyFill="1" applyBorder="1" applyAlignment="1" applyProtection="1">
      <alignment vertical="center"/>
      <protection locked="0"/>
    </xf>
    <xf numFmtId="5" fontId="26" fillId="0" borderId="0" xfId="0" quotePrefix="1" applyNumberFormat="1" applyFont="1" applyFill="1" applyBorder="1" applyAlignment="1" applyProtection="1">
      <alignment horizontal="left" vertical="center"/>
      <protection locked="0"/>
    </xf>
    <xf numFmtId="0" fontId="67" fillId="18" borderId="23" xfId="0" applyFont="1" applyFill="1" applyBorder="1" applyAlignment="1" applyProtection="1">
      <alignment vertical="center"/>
    </xf>
    <xf numFmtId="0" fontId="67" fillId="18" borderId="23" xfId="0" applyFont="1" applyFill="1" applyBorder="1" applyAlignment="1" applyProtection="1">
      <alignment vertical="center" wrapText="1"/>
    </xf>
    <xf numFmtId="6" fontId="73" fillId="18" borderId="56" xfId="0" applyNumberFormat="1" applyFont="1" applyFill="1" applyBorder="1" applyAlignment="1" applyProtection="1">
      <alignment horizontal="right" vertical="center"/>
    </xf>
    <xf numFmtId="10" fontId="69" fillId="18" borderId="42" xfId="0" applyNumberFormat="1" applyFont="1" applyFill="1" applyBorder="1" applyAlignment="1" applyProtection="1">
      <alignment horizontal="center" vertical="center" wrapText="1"/>
    </xf>
    <xf numFmtId="164" fontId="67" fillId="18" borderId="56" xfId="0" applyNumberFormat="1" applyFont="1" applyFill="1" applyBorder="1" applyAlignment="1" applyProtection="1">
      <alignment horizontal="right" vertical="center" wrapText="1"/>
    </xf>
    <xf numFmtId="0" fontId="84" fillId="14" borderId="53" xfId="0" applyFont="1" applyFill="1" applyBorder="1" applyAlignment="1" applyProtection="1">
      <alignment horizontal="center" vertical="center" wrapText="1"/>
    </xf>
    <xf numFmtId="165" fontId="15" fillId="2" borderId="8" xfId="0" applyNumberFormat="1" applyFont="1" applyFill="1" applyBorder="1" applyAlignment="1" applyProtection="1">
      <alignment vertical="center"/>
      <protection locked="0"/>
    </xf>
    <xf numFmtId="10" fontId="15" fillId="2" borderId="15" xfId="2" applyNumberFormat="1" applyFont="1" applyFill="1" applyBorder="1" applyAlignment="1" applyProtection="1">
      <alignment vertical="center"/>
      <protection locked="0"/>
    </xf>
    <xf numFmtId="8" fontId="67" fillId="18" borderId="56" xfId="0" applyNumberFormat="1" applyFont="1" applyFill="1" applyBorder="1" applyAlignment="1" applyProtection="1">
      <alignment horizontal="right" vertical="center" wrapText="1"/>
    </xf>
    <xf numFmtId="3" fontId="15" fillId="2" borderId="6" xfId="0" applyNumberFormat="1" applyFont="1" applyFill="1" applyBorder="1" applyAlignment="1" applyProtection="1">
      <alignment vertical="center"/>
      <protection locked="0"/>
    </xf>
    <xf numFmtId="5" fontId="15" fillId="2" borderId="15" xfId="0" applyNumberFormat="1" applyFont="1" applyFill="1" applyBorder="1" applyAlignment="1" applyProtection="1">
      <alignment vertical="center"/>
      <protection locked="0"/>
    </xf>
    <xf numFmtId="6" fontId="15" fillId="2" borderId="15" xfId="0" applyNumberFormat="1" applyFont="1" applyFill="1" applyBorder="1" applyAlignment="1" applyProtection="1">
      <alignment vertical="center"/>
      <protection locked="0"/>
    </xf>
    <xf numFmtId="3" fontId="15" fillId="2" borderId="15" xfId="1" applyNumberFormat="1" applyFont="1" applyFill="1" applyBorder="1" applyAlignment="1" applyProtection="1">
      <alignment vertical="center"/>
      <protection locked="0"/>
    </xf>
    <xf numFmtId="0" fontId="22" fillId="0" borderId="1" xfId="6" applyFont="1" applyBorder="1" applyAlignment="1" applyProtection="1">
      <alignment horizontal="center"/>
      <protection hidden="1"/>
    </xf>
    <xf numFmtId="0" fontId="22" fillId="0" borderId="2" xfId="6" applyFont="1" applyBorder="1" applyAlignment="1" applyProtection="1">
      <alignment horizontal="center"/>
      <protection hidden="1"/>
    </xf>
    <xf numFmtId="0" fontId="22" fillId="0" borderId="3" xfId="6" applyFont="1" applyBorder="1" applyAlignment="1" applyProtection="1">
      <alignment horizontal="center"/>
      <protection hidden="1"/>
    </xf>
    <xf numFmtId="0" fontId="26" fillId="0" borderId="9" xfId="3" applyFont="1" applyBorder="1" applyAlignment="1" applyProtection="1">
      <alignment horizontal="right"/>
      <protection hidden="1"/>
    </xf>
    <xf numFmtId="0" fontId="26" fillId="0" borderId="0" xfId="3" applyFont="1" applyAlignment="1" applyProtection="1">
      <alignment horizontal="right"/>
      <protection hidden="1"/>
    </xf>
    <xf numFmtId="0" fontId="22" fillId="0" borderId="9" xfId="6" applyFont="1" applyBorder="1" applyAlignment="1" applyProtection="1">
      <alignment horizontal="center"/>
      <protection hidden="1"/>
    </xf>
    <xf numFmtId="0" fontId="22" fillId="0" borderId="0" xfId="6" applyFont="1" applyBorder="1" applyAlignment="1" applyProtection="1">
      <alignment horizontal="center"/>
      <protection hidden="1"/>
    </xf>
    <xf numFmtId="0" fontId="22" fillId="0" borderId="4" xfId="6" applyFont="1" applyBorder="1" applyAlignment="1" applyProtection="1">
      <alignment horizontal="center"/>
      <protection hidden="1"/>
    </xf>
    <xf numFmtId="0" fontId="19" fillId="7" borderId="9" xfId="12" applyFont="1" applyFill="1" applyBorder="1" applyAlignment="1" applyProtection="1">
      <alignment horizontal="center" textRotation="90" wrapText="1"/>
      <protection hidden="1"/>
    </xf>
    <xf numFmtId="0" fontId="19" fillId="7" borderId="9" xfId="12" applyFont="1" applyFill="1" applyBorder="1" applyAlignment="1" applyProtection="1">
      <alignment textRotation="90" wrapText="1"/>
      <protection hidden="1"/>
    </xf>
    <xf numFmtId="0" fontId="59" fillId="9" borderId="9" xfId="6" applyFont="1" applyFill="1" applyBorder="1" applyAlignment="1" applyProtection="1">
      <alignment horizontal="center" vertical="center"/>
      <protection hidden="1"/>
    </xf>
    <xf numFmtId="0" fontId="59" fillId="9" borderId="0" xfId="6" applyFont="1" applyFill="1" applyBorder="1" applyAlignment="1" applyProtection="1">
      <alignment horizontal="center" vertical="center"/>
      <protection hidden="1"/>
    </xf>
    <xf numFmtId="0" fontId="59" fillId="9" borderId="4" xfId="6" applyFont="1" applyFill="1" applyBorder="1" applyAlignment="1" applyProtection="1">
      <alignment horizontal="center" vertical="center"/>
      <protection hidden="1"/>
    </xf>
    <xf numFmtId="0" fontId="25" fillId="0" borderId="0" xfId="6" applyFont="1" applyBorder="1" applyAlignment="1" applyProtection="1">
      <alignment horizontal="left" vertical="center" wrapText="1"/>
      <protection hidden="1"/>
    </xf>
    <xf numFmtId="0" fontId="35" fillId="0" borderId="35" xfId="6" applyFont="1" applyBorder="1" applyAlignment="1" applyProtection="1">
      <alignment horizontal="left" vertical="center"/>
      <protection hidden="1"/>
    </xf>
    <xf numFmtId="0" fontId="35" fillId="0" borderId="36" xfId="6" applyFont="1" applyBorder="1" applyAlignment="1" applyProtection="1">
      <alignment horizontal="left" vertical="center"/>
      <protection hidden="1"/>
    </xf>
    <xf numFmtId="0" fontId="17" fillId="0" borderId="1" xfId="6" applyFont="1" applyBorder="1" applyAlignment="1" applyProtection="1">
      <alignment vertical="top"/>
      <protection hidden="1"/>
    </xf>
    <xf numFmtId="0" fontId="17" fillId="0" borderId="2" xfId="6" applyFont="1" applyBorder="1" applyAlignment="1" applyProtection="1">
      <alignment vertical="top"/>
      <protection hidden="1"/>
    </xf>
    <xf numFmtId="0" fontId="17" fillId="0" borderId="3" xfId="6" applyFont="1" applyBorder="1" applyAlignment="1" applyProtection="1">
      <alignment vertical="top"/>
      <protection hidden="1"/>
    </xf>
    <xf numFmtId="1" fontId="19" fillId="7" borderId="9" xfId="12" applyNumberFormat="1" applyFont="1" applyFill="1" applyBorder="1" applyAlignment="1" applyProtection="1">
      <alignment horizontal="center" vertical="center" textRotation="90" wrapText="1"/>
      <protection hidden="1"/>
    </xf>
    <xf numFmtId="1" fontId="19" fillId="7" borderId="9" xfId="12" applyNumberFormat="1" applyFont="1" applyFill="1" applyBorder="1" applyAlignment="1" applyProtection="1">
      <alignment vertical="center" textRotation="90" wrapText="1"/>
      <protection hidden="1"/>
    </xf>
    <xf numFmtId="0" fontId="26" fillId="0" borderId="10" xfId="6" applyFont="1" applyBorder="1" applyAlignment="1" applyProtection="1">
      <alignment vertical="top" wrapText="1"/>
      <protection hidden="1"/>
    </xf>
    <xf numFmtId="0" fontId="26" fillId="0" borderId="5" xfId="6" applyFont="1" applyBorder="1" applyAlignment="1" applyProtection="1">
      <alignment vertical="top"/>
      <protection hidden="1"/>
    </xf>
    <xf numFmtId="0" fontId="26" fillId="0" borderId="11" xfId="6" applyFont="1" applyBorder="1" applyAlignment="1" applyProtection="1">
      <alignment vertical="top"/>
      <protection hidden="1"/>
    </xf>
    <xf numFmtId="0" fontId="17" fillId="2" borderId="48" xfId="6" applyFont="1" applyFill="1" applyBorder="1" applyAlignment="1" applyProtection="1">
      <alignment horizontal="center" vertical="center" wrapText="1"/>
      <protection hidden="1"/>
    </xf>
    <xf numFmtId="0" fontId="17" fillId="2" borderId="49" xfId="6" applyFont="1" applyFill="1" applyBorder="1" applyAlignment="1" applyProtection="1">
      <alignment horizontal="center" vertical="center" wrapText="1"/>
      <protection hidden="1"/>
    </xf>
    <xf numFmtId="0" fontId="17" fillId="2" borderId="50" xfId="6" applyFont="1" applyFill="1" applyBorder="1" applyAlignment="1" applyProtection="1">
      <alignment horizontal="center" vertical="center" wrapText="1"/>
      <protection hidden="1"/>
    </xf>
    <xf numFmtId="0" fontId="58" fillId="13" borderId="77" xfId="0" applyFont="1" applyFill="1" applyBorder="1" applyAlignment="1" applyProtection="1">
      <alignment horizontal="center" vertical="center" textRotation="180"/>
      <protection locked="0"/>
    </xf>
    <xf numFmtId="0" fontId="58" fillId="13" borderId="0" xfId="0" applyFont="1" applyFill="1" applyBorder="1" applyAlignment="1" applyProtection="1">
      <alignment horizontal="center" vertical="center" textRotation="180"/>
      <protection locked="0"/>
    </xf>
    <xf numFmtId="0" fontId="58" fillId="13" borderId="82" xfId="0" applyFont="1" applyFill="1" applyBorder="1" applyAlignment="1" applyProtection="1">
      <alignment horizontal="center" vertical="center" textRotation="180"/>
      <protection locked="0"/>
    </xf>
    <xf numFmtId="0" fontId="21" fillId="0" borderId="12" xfId="0" applyFont="1" applyFill="1" applyBorder="1" applyAlignment="1" applyProtection="1">
      <alignment horizontal="left" vertical="center" wrapText="1"/>
    </xf>
    <xf numFmtId="0" fontId="21" fillId="0" borderId="99" xfId="0" applyFont="1" applyFill="1" applyBorder="1" applyAlignment="1" applyProtection="1">
      <alignment horizontal="left" vertical="center" wrapText="1"/>
    </xf>
    <xf numFmtId="0" fontId="15" fillId="16" borderId="83" xfId="0" applyFont="1" applyFill="1" applyBorder="1" applyAlignment="1" applyProtection="1">
      <alignment horizontal="left" vertical="center" wrapText="1"/>
    </xf>
    <xf numFmtId="0" fontId="5" fillId="0" borderId="4" xfId="0" applyFont="1" applyBorder="1" applyAlignment="1" applyProtection="1">
      <alignment horizontal="center" vertical="center" textRotation="90" wrapText="1"/>
    </xf>
    <xf numFmtId="165" fontId="7" fillId="0" borderId="0" xfId="0" applyNumberFormat="1" applyFont="1" applyFill="1" applyBorder="1" applyAlignment="1" applyProtection="1">
      <alignment horizontal="center" vertical="center" textRotation="90" wrapText="1"/>
    </xf>
    <xf numFmtId="0" fontId="15" fillId="16" borderId="87"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xf>
    <xf numFmtId="0" fontId="7" fillId="0" borderId="6" xfId="0" applyFont="1" applyFill="1" applyBorder="1" applyAlignment="1" applyProtection="1">
      <alignment horizontal="center" vertical="center" textRotation="90" wrapText="1"/>
    </xf>
    <xf numFmtId="0" fontId="7" fillId="0" borderId="7" xfId="0" applyFont="1" applyFill="1" applyBorder="1" applyAlignment="1" applyProtection="1">
      <alignment horizontal="center" vertical="center" textRotation="90" wrapText="1"/>
    </xf>
    <xf numFmtId="0" fontId="7" fillId="0" borderId="8" xfId="0" applyFont="1" applyFill="1" applyBorder="1" applyAlignment="1" applyProtection="1">
      <alignment horizontal="center" vertical="center" textRotation="90" wrapText="1"/>
    </xf>
    <xf numFmtId="0" fontId="40" fillId="10" borderId="6" xfId="0" applyFont="1" applyFill="1" applyBorder="1" applyAlignment="1" applyProtection="1">
      <alignment horizontal="center" vertical="center" textRotation="90"/>
    </xf>
    <xf numFmtId="0" fontId="40" fillId="10" borderId="7" xfId="0" applyFont="1" applyFill="1" applyBorder="1" applyAlignment="1" applyProtection="1">
      <alignment horizontal="center" vertical="center" textRotation="90"/>
    </xf>
    <xf numFmtId="0" fontId="40" fillId="10" borderId="8" xfId="0" applyFont="1" applyFill="1" applyBorder="1" applyAlignment="1" applyProtection="1">
      <alignment horizontal="center" vertical="center" textRotation="90"/>
    </xf>
    <xf numFmtId="0" fontId="12" fillId="10" borderId="102" xfId="0" applyFont="1" applyFill="1" applyBorder="1" applyAlignment="1" applyProtection="1">
      <alignment horizontal="center" vertical="center" wrapText="1"/>
    </xf>
    <xf numFmtId="165" fontId="7" fillId="0" borderId="7" xfId="0" applyNumberFormat="1" applyFont="1" applyFill="1" applyBorder="1" applyAlignment="1" applyProtection="1">
      <alignment horizontal="center" vertical="center" textRotation="90" wrapText="1"/>
    </xf>
    <xf numFmtId="0" fontId="21" fillId="0" borderId="9" xfId="0" applyFont="1" applyFill="1" applyBorder="1" applyAlignment="1" applyProtection="1">
      <alignment horizontal="left" wrapText="1"/>
    </xf>
    <xf numFmtId="0" fontId="21" fillId="0" borderId="4" xfId="0" applyFont="1" applyFill="1" applyBorder="1" applyAlignment="1" applyProtection="1">
      <alignment horizontal="left" wrapText="1"/>
    </xf>
    <xf numFmtId="0" fontId="17" fillId="0" borderId="0" xfId="0" applyFont="1" applyFill="1" applyAlignment="1" applyProtection="1">
      <alignment vertical="center"/>
      <protection locked="0"/>
    </xf>
    <xf numFmtId="0" fontId="15" fillId="16" borderId="83" xfId="0" applyFont="1" applyFill="1" applyBorder="1" applyAlignment="1" applyProtection="1">
      <alignment vertical="top" wrapText="1"/>
      <protection locked="0"/>
    </xf>
    <xf numFmtId="0" fontId="15" fillId="0" borderId="7" xfId="0" applyFont="1" applyBorder="1" applyAlignment="1" applyProtection="1">
      <alignment horizontal="center" vertical="center" textRotation="90" wrapText="1"/>
    </xf>
    <xf numFmtId="0" fontId="15" fillId="0" borderId="7" xfId="0" applyFont="1" applyBorder="1" applyAlignment="1" applyProtection="1">
      <alignment horizontal="center" vertical="center" textRotation="90"/>
    </xf>
    <xf numFmtId="0" fontId="42" fillId="0" borderId="93" xfId="0" applyFont="1" applyFill="1" applyBorder="1" applyAlignment="1" applyProtection="1">
      <alignment vertical="center" wrapText="1"/>
    </xf>
    <xf numFmtId="0" fontId="42" fillId="0" borderId="94" xfId="0" applyFont="1" applyFill="1" applyBorder="1" applyAlignment="1" applyProtection="1">
      <alignment vertical="center" wrapText="1"/>
    </xf>
    <xf numFmtId="0" fontId="42" fillId="0" borderId="95" xfId="0" applyFont="1" applyFill="1" applyBorder="1" applyAlignment="1" applyProtection="1">
      <alignment vertical="center" wrapText="1"/>
    </xf>
    <xf numFmtId="0" fontId="21" fillId="0" borderId="12" xfId="0" applyFont="1" applyFill="1" applyBorder="1" applyAlignment="1" applyProtection="1">
      <alignment vertical="center" wrapText="1"/>
    </xf>
    <xf numFmtId="0" fontId="21" fillId="0" borderId="13" xfId="0" applyFont="1" applyFill="1" applyBorder="1" applyAlignment="1" applyProtection="1">
      <alignment vertical="center"/>
    </xf>
    <xf numFmtId="0" fontId="21" fillId="0" borderId="12" xfId="0" applyFont="1" applyFill="1" applyBorder="1" applyAlignment="1" applyProtection="1">
      <alignment vertical="center"/>
    </xf>
    <xf numFmtId="0" fontId="18" fillId="0" borderId="0" xfId="0" applyFont="1" applyFill="1" applyBorder="1" applyAlignment="1" applyProtection="1">
      <alignment horizontal="left" vertical="center" wrapText="1"/>
      <protection locked="0"/>
    </xf>
    <xf numFmtId="0" fontId="68" fillId="14" borderId="52" xfId="0" applyFont="1" applyFill="1" applyBorder="1" applyAlignment="1" applyProtection="1">
      <alignment horizontal="center" vertical="center" textRotation="90"/>
      <protection locked="0"/>
    </xf>
    <xf numFmtId="0" fontId="69" fillId="14" borderId="55" xfId="0" applyFont="1" applyFill="1" applyBorder="1" applyAlignment="1" applyProtection="1">
      <alignment horizontal="center" vertical="center" textRotation="90"/>
      <protection locked="0"/>
    </xf>
    <xf numFmtId="0" fontId="69" fillId="14" borderId="57" xfId="0" applyFont="1" applyFill="1" applyBorder="1" applyAlignment="1" applyProtection="1">
      <alignment horizontal="center" vertical="center" textRotation="90"/>
      <protection locked="0"/>
    </xf>
    <xf numFmtId="0" fontId="68" fillId="14" borderId="55" xfId="0" applyFont="1" applyFill="1" applyBorder="1" applyAlignment="1" applyProtection="1">
      <alignment horizontal="center" vertical="center" textRotation="90"/>
      <protection locked="0"/>
    </xf>
    <xf numFmtId="0" fontId="68" fillId="14" borderId="57" xfId="0" applyFont="1" applyFill="1" applyBorder="1" applyAlignment="1" applyProtection="1">
      <alignment horizontal="center" vertical="center" textRotation="90"/>
      <protection locked="0"/>
    </xf>
    <xf numFmtId="0" fontId="7" fillId="0" borderId="7" xfId="0" applyFont="1" applyFill="1" applyBorder="1" applyAlignment="1" applyProtection="1">
      <alignment horizontal="center" vertical="center" textRotation="90"/>
    </xf>
    <xf numFmtId="0" fontId="7" fillId="0" borderId="8" xfId="0" applyFont="1" applyFill="1" applyBorder="1" applyAlignment="1" applyProtection="1">
      <alignment horizontal="center" vertical="center" textRotation="90"/>
    </xf>
    <xf numFmtId="0" fontId="15" fillId="0" borderId="4" xfId="0" applyFont="1" applyFill="1" applyBorder="1" applyAlignment="1" applyProtection="1">
      <alignment horizontal="center" vertical="center" textRotation="90" wrapText="1"/>
    </xf>
    <xf numFmtId="0" fontId="21" fillId="0" borderId="93" xfId="0" applyFont="1" applyFill="1" applyBorder="1" applyAlignment="1" applyProtection="1">
      <alignment vertical="center"/>
    </xf>
    <xf numFmtId="0" fontId="21" fillId="0" borderId="94" xfId="0" applyFont="1" applyFill="1" applyBorder="1" applyAlignment="1" applyProtection="1">
      <alignment vertical="center"/>
    </xf>
    <xf numFmtId="0" fontId="4" fillId="8" borderId="53" xfId="0" applyFont="1" applyFill="1" applyBorder="1" applyAlignment="1" applyProtection="1">
      <alignment horizontal="center" wrapText="1"/>
      <protection locked="0"/>
    </xf>
    <xf numFmtId="0" fontId="4" fillId="8" borderId="54" xfId="0" applyFont="1" applyFill="1" applyBorder="1" applyAlignment="1" applyProtection="1">
      <alignment horizontal="center" wrapText="1"/>
      <protection locked="0"/>
    </xf>
    <xf numFmtId="0" fontId="26" fillId="2" borderId="23" xfId="0" applyFont="1" applyFill="1" applyBorder="1" applyAlignment="1" applyProtection="1">
      <alignment horizontal="left" vertical="top" wrapText="1"/>
      <protection locked="0"/>
    </xf>
    <xf numFmtId="0" fontId="26" fillId="2" borderId="56" xfId="0" applyFont="1" applyFill="1" applyBorder="1" applyAlignment="1" applyProtection="1">
      <alignment horizontal="left" vertical="top" wrapText="1"/>
      <protection locked="0"/>
    </xf>
    <xf numFmtId="0" fontId="49" fillId="9" borderId="0" xfId="0" applyFont="1" applyFill="1" applyBorder="1" applyAlignment="1" applyProtection="1">
      <alignment horizontal="center" vertical="center"/>
      <protection locked="0"/>
    </xf>
    <xf numFmtId="0" fontId="0" fillId="8" borderId="23" xfId="0" applyFill="1" applyBorder="1" applyAlignment="1" applyProtection="1">
      <alignment horizontal="center"/>
      <protection locked="0"/>
    </xf>
    <xf numFmtId="0" fontId="0" fillId="8" borderId="56" xfId="0" applyFill="1" applyBorder="1" applyAlignment="1" applyProtection="1">
      <alignment horizontal="center"/>
      <protection locked="0"/>
    </xf>
    <xf numFmtId="0" fontId="17" fillId="0" borderId="67" xfId="0" applyFont="1" applyFill="1" applyBorder="1" applyAlignment="1" applyProtection="1">
      <alignment horizontal="center"/>
      <protection locked="0"/>
    </xf>
    <xf numFmtId="0" fontId="17" fillId="0" borderId="78" xfId="0" applyFont="1" applyFill="1" applyBorder="1" applyAlignment="1" applyProtection="1">
      <alignment horizontal="center"/>
      <protection locked="0"/>
    </xf>
    <xf numFmtId="0" fontId="28" fillId="0" borderId="67" xfId="0" applyFont="1" applyBorder="1" applyAlignment="1" applyProtection="1">
      <alignment horizontal="center" wrapText="1"/>
      <protection locked="0"/>
    </xf>
    <xf numFmtId="0" fontId="28" fillId="0" borderId="78" xfId="0" applyFont="1" applyBorder="1" applyAlignment="1" applyProtection="1">
      <alignment horizontal="center" wrapText="1"/>
      <protection locked="0"/>
    </xf>
    <xf numFmtId="0" fontId="49" fillId="8" borderId="91" xfId="0" applyFont="1" applyFill="1" applyBorder="1" applyAlignment="1" applyProtection="1">
      <alignment horizontal="center" vertical="center"/>
      <protection locked="0"/>
    </xf>
    <xf numFmtId="0" fontId="49" fillId="8" borderId="92" xfId="0" applyFont="1" applyFill="1" applyBorder="1" applyAlignment="1" applyProtection="1">
      <alignment horizontal="center" vertical="center"/>
      <protection locked="0"/>
    </xf>
    <xf numFmtId="0" fontId="0" fillId="8" borderId="55" xfId="0" applyFill="1" applyBorder="1" applyAlignment="1" applyProtection="1">
      <alignment horizontal="center"/>
      <protection locked="0"/>
    </xf>
    <xf numFmtId="0" fontId="26" fillId="2" borderId="41" xfId="0" applyFont="1" applyFill="1" applyBorder="1" applyAlignment="1" applyProtection="1">
      <alignment horizontal="left" vertical="top" wrapText="1"/>
      <protection locked="0"/>
    </xf>
    <xf numFmtId="0" fontId="26" fillId="2" borderId="38" xfId="0" applyFont="1" applyFill="1" applyBorder="1" applyAlignment="1" applyProtection="1">
      <alignment horizontal="left" vertical="top" wrapText="1"/>
      <protection locked="0"/>
    </xf>
    <xf numFmtId="0" fontId="26" fillId="2" borderId="64" xfId="0" applyFont="1" applyFill="1" applyBorder="1" applyAlignment="1" applyProtection="1">
      <alignment horizontal="left" vertical="top" wrapText="1"/>
      <protection locked="0"/>
    </xf>
    <xf numFmtId="0" fontId="0" fillId="8" borderId="63" xfId="0" applyFill="1" applyBorder="1" applyAlignment="1" applyProtection="1">
      <alignment horizontal="center"/>
      <protection locked="0"/>
    </xf>
    <xf numFmtId="0" fontId="0" fillId="8" borderId="62" xfId="0" applyFill="1" applyBorder="1" applyAlignment="1" applyProtection="1">
      <alignment horizontal="center"/>
      <protection locked="0"/>
    </xf>
    <xf numFmtId="0" fontId="49" fillId="8" borderId="81" xfId="0" applyFont="1" applyFill="1" applyBorder="1" applyAlignment="1" applyProtection="1">
      <alignment horizontal="center" vertical="center"/>
      <protection locked="0"/>
    </xf>
    <xf numFmtId="0" fontId="4" fillId="8" borderId="52" xfId="0" applyFont="1" applyFill="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0" fontId="4" fillId="0" borderId="69" xfId="0" applyFont="1" applyBorder="1" applyAlignment="1" applyProtection="1">
      <alignment horizontal="center" wrapText="1"/>
      <protection locked="0"/>
    </xf>
    <xf numFmtId="0" fontId="17" fillId="0" borderId="12" xfId="0" quotePrefix="1" applyFont="1" applyFill="1" applyBorder="1" applyAlignment="1" applyProtection="1">
      <alignment horizontal="center"/>
      <protection locked="0"/>
    </xf>
    <xf numFmtId="0" fontId="17" fillId="0" borderId="13" xfId="0" quotePrefix="1" applyFont="1" applyFill="1" applyBorder="1" applyAlignment="1" applyProtection="1">
      <alignment horizontal="center"/>
      <protection locked="0"/>
    </xf>
    <xf numFmtId="0" fontId="17" fillId="0" borderId="69" xfId="0" quotePrefix="1" applyFont="1" applyFill="1" applyBorder="1" applyAlignment="1" applyProtection="1">
      <alignment horizontal="center"/>
      <protection locked="0"/>
    </xf>
    <xf numFmtId="0" fontId="7" fillId="0" borderId="65" xfId="0" applyFont="1" applyFill="1" applyBorder="1" applyAlignment="1" applyProtection="1">
      <alignment horizontal="center" wrapText="1"/>
      <protection locked="0"/>
    </xf>
    <xf numFmtId="0" fontId="7" fillId="0" borderId="19" xfId="0" applyFont="1" applyFill="1" applyBorder="1" applyAlignment="1" applyProtection="1">
      <alignment horizontal="center" wrapText="1"/>
      <protection locked="0"/>
    </xf>
    <xf numFmtId="0" fontId="46" fillId="16" borderId="84" xfId="0" applyFont="1" applyFill="1" applyBorder="1" applyAlignment="1" applyProtection="1">
      <alignment horizontal="left" vertical="center" wrapText="1"/>
    </xf>
    <xf numFmtId="0" fontId="46" fillId="16" borderId="85" xfId="0" applyFont="1" applyFill="1" applyBorder="1" applyAlignment="1" applyProtection="1">
      <alignment horizontal="left" vertical="center" wrapText="1"/>
    </xf>
    <xf numFmtId="0" fontId="46" fillId="16" borderId="86" xfId="0" applyFont="1" applyFill="1" applyBorder="1" applyAlignment="1" applyProtection="1">
      <alignment horizontal="left" vertical="center" wrapText="1"/>
    </xf>
    <xf numFmtId="0" fontId="17" fillId="0" borderId="80" xfId="0" applyFont="1" applyFill="1" applyBorder="1" applyAlignment="1" applyProtection="1">
      <alignment horizontal="center"/>
      <protection locked="0"/>
    </xf>
    <xf numFmtId="0" fontId="17" fillId="0" borderId="11" xfId="0" applyFont="1" applyFill="1" applyBorder="1" applyAlignment="1" applyProtection="1">
      <alignment horizontal="center"/>
      <protection locked="0"/>
    </xf>
    <xf numFmtId="0" fontId="48" fillId="8" borderId="23" xfId="0" quotePrefix="1" applyFont="1" applyFill="1" applyBorder="1" applyAlignment="1" applyProtection="1">
      <alignment horizontal="center"/>
      <protection locked="0"/>
    </xf>
    <xf numFmtId="0" fontId="26" fillId="2" borderId="13" xfId="0" applyFont="1" applyFill="1" applyBorder="1" applyAlignment="1" applyProtection="1">
      <alignment horizontal="left" vertical="top" wrapText="1"/>
      <protection locked="0"/>
    </xf>
    <xf numFmtId="0" fontId="26" fillId="2" borderId="14" xfId="0" applyFont="1" applyFill="1" applyBorder="1" applyAlignment="1" applyProtection="1">
      <alignment horizontal="left" vertical="top" wrapText="1"/>
      <protection locked="0"/>
    </xf>
    <xf numFmtId="0" fontId="26" fillId="2" borderId="12"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center" wrapText="1"/>
    </xf>
    <xf numFmtId="0" fontId="10" fillId="0" borderId="13" xfId="0" applyFont="1" applyFill="1" applyBorder="1" applyAlignment="1" applyProtection="1">
      <alignment horizontal="left" vertical="center" wrapText="1"/>
    </xf>
    <xf numFmtId="0" fontId="10" fillId="0" borderId="14" xfId="0" applyFont="1" applyFill="1" applyBorder="1" applyAlignment="1" applyProtection="1">
      <alignment horizontal="left" vertical="center" wrapText="1"/>
    </xf>
    <xf numFmtId="0" fontId="49" fillId="9" borderId="70" xfId="0" applyFont="1" applyFill="1" applyBorder="1" applyAlignment="1" applyProtection="1">
      <alignment horizontal="center" wrapText="1"/>
      <protection locked="0"/>
    </xf>
    <xf numFmtId="0" fontId="49" fillId="9" borderId="71" xfId="0" applyFont="1" applyFill="1" applyBorder="1" applyAlignment="1" applyProtection="1">
      <alignment horizontal="center" wrapText="1"/>
      <protection locked="0"/>
    </xf>
    <xf numFmtId="0" fontId="49" fillId="9" borderId="72" xfId="0" applyFont="1" applyFill="1" applyBorder="1" applyAlignment="1" applyProtection="1">
      <alignment horizontal="center" wrapText="1"/>
      <protection locked="0"/>
    </xf>
    <xf numFmtId="0" fontId="49" fillId="9" borderId="73" xfId="0" applyFont="1" applyFill="1" applyBorder="1" applyAlignment="1" applyProtection="1">
      <alignment horizontal="center" wrapText="1"/>
      <protection locked="0"/>
    </xf>
    <xf numFmtId="0" fontId="76" fillId="16" borderId="83" xfId="6" applyFont="1" applyFill="1" applyBorder="1" applyAlignment="1" applyProtection="1">
      <alignment horizontal="left" vertical="center" wrapText="1"/>
      <protection hidden="1"/>
    </xf>
    <xf numFmtId="0" fontId="15" fillId="16" borderId="87" xfId="6" applyFont="1" applyFill="1" applyBorder="1" applyAlignment="1" applyProtection="1">
      <alignment horizontal="center" vertical="center" textRotation="90" wrapText="1"/>
      <protection hidden="1"/>
    </xf>
    <xf numFmtId="0" fontId="15" fillId="16" borderId="103" xfId="6" applyFont="1" applyFill="1" applyBorder="1" applyAlignment="1" applyProtection="1">
      <alignment horizontal="center" vertical="center" textRotation="90" wrapText="1"/>
      <protection hidden="1"/>
    </xf>
    <xf numFmtId="0" fontId="15" fillId="16" borderId="88" xfId="6" applyFont="1" applyFill="1" applyBorder="1" applyAlignment="1" applyProtection="1">
      <alignment horizontal="center" vertical="center" textRotation="90" wrapText="1"/>
      <protection hidden="1"/>
    </xf>
    <xf numFmtId="0" fontId="76" fillId="16" borderId="84" xfId="0" applyFont="1" applyFill="1" applyBorder="1" applyAlignment="1" applyProtection="1">
      <alignment horizontal="left" vertical="center" wrapText="1"/>
    </xf>
    <xf numFmtId="0" fontId="76" fillId="16" borderId="85" xfId="0" applyFont="1" applyFill="1" applyBorder="1" applyAlignment="1" applyProtection="1">
      <alignment horizontal="left" vertical="center" wrapText="1"/>
    </xf>
    <xf numFmtId="0" fontId="76" fillId="16" borderId="86"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0" fillId="0" borderId="11" xfId="0" applyFont="1" applyFill="1" applyBorder="1" applyAlignment="1" applyProtection="1">
      <alignment horizontal="left" vertical="center" wrapText="1"/>
    </xf>
  </cellXfs>
  <cellStyles count="15">
    <cellStyle name="40% - Accent4 2" xfId="11"/>
    <cellStyle name="40% - Accent4 2 2" xfId="12"/>
    <cellStyle name="40% - Accent4 3" xfId="13"/>
    <cellStyle name="Comma" xfId="1" builtinId="3"/>
    <cellStyle name="Comma 2" xfId="5"/>
    <cellStyle name="Currency 2" xfId="7"/>
    <cellStyle name="Currency 3" xfId="8"/>
    <cellStyle name="Normal" xfId="0" builtinId="0"/>
    <cellStyle name="Normal 2" xfId="3"/>
    <cellStyle name="Normal 3" xfId="9"/>
    <cellStyle name="Normal 3 2" xfId="14"/>
    <cellStyle name="Normal 4" xfId="6"/>
    <cellStyle name="Percent" xfId="2" builtinId="5"/>
    <cellStyle name="Percent 2" xfId="4"/>
    <cellStyle name="Percent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6699"/>
      <color rgb="FF00FF00"/>
      <color rgb="FFFFFFCC"/>
      <color rgb="FFCCFFCC"/>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45</xdr:row>
      <xdr:rowOff>229914</xdr:rowOff>
    </xdr:from>
    <xdr:to>
      <xdr:col>5</xdr:col>
      <xdr:colOff>6569</xdr:colOff>
      <xdr:row>52</xdr:row>
      <xdr:rowOff>45983</xdr:rowOff>
    </xdr:to>
    <xdr:sp macro="" textlink="">
      <xdr:nvSpPr>
        <xdr:cNvPr id="2" name="Oval 1"/>
        <xdr:cNvSpPr/>
      </xdr:nvSpPr>
      <xdr:spPr>
        <a:xfrm>
          <a:off x="5544207" y="14005035"/>
          <a:ext cx="1386052" cy="156341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5</xdr:col>
      <xdr:colOff>6569</xdr:colOff>
      <xdr:row>48</xdr:row>
      <xdr:rowOff>72258</xdr:rowOff>
    </xdr:from>
    <xdr:to>
      <xdr:col>6</xdr:col>
      <xdr:colOff>617484</xdr:colOff>
      <xdr:row>50</xdr:row>
      <xdr:rowOff>144517</xdr:rowOff>
    </xdr:to>
    <xdr:grpSp>
      <xdr:nvGrpSpPr>
        <xdr:cNvPr id="3" name="Group 2"/>
        <xdr:cNvGrpSpPr/>
      </xdr:nvGrpSpPr>
      <xdr:grpSpPr>
        <a:xfrm>
          <a:off x="7436069" y="14449405"/>
          <a:ext cx="1911358" cy="565318"/>
          <a:chOff x="-191275" y="-52552"/>
          <a:chExt cx="3050317" cy="571500"/>
        </a:xfrm>
      </xdr:grpSpPr>
      <xdr:sp macro="" textlink="">
        <xdr:nvSpPr>
          <xdr:cNvPr id="4" name="TextBox 6"/>
          <xdr:cNvSpPr txBox="1"/>
        </xdr:nvSpPr>
        <xdr:spPr>
          <a:xfrm>
            <a:off x="381696" y="-52552"/>
            <a:ext cx="2477346" cy="571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b="1">
                <a:solidFill>
                  <a:schemeClr val="bg1"/>
                </a:solidFill>
              </a:rPr>
              <a:t>BE SURE TO USE THESE VALUES IN YOUR 2014 CALCULATIONS</a:t>
            </a:r>
          </a:p>
        </xdr:txBody>
      </xdr:sp>
      <xdr:cxnSp macro="">
        <xdr:nvCxnSpPr>
          <xdr:cNvPr id="5" name="Straight Arrow Connector 4"/>
          <xdr:cNvCxnSpPr>
            <a:stCxn id="4" idx="1"/>
            <a:endCxn id="2" idx="6"/>
          </xdr:cNvCxnSpPr>
        </xdr:nvCxnSpPr>
        <xdr:spPr>
          <a:xfrm flipH="1" flipV="1">
            <a:off x="-191275" y="137949"/>
            <a:ext cx="572971" cy="9524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26276</xdr:colOff>
      <xdr:row>56</xdr:row>
      <xdr:rowOff>571499</xdr:rowOff>
    </xdr:from>
    <xdr:to>
      <xdr:col>5</xdr:col>
      <xdr:colOff>32845</xdr:colOff>
      <xdr:row>58</xdr:row>
      <xdr:rowOff>0</xdr:rowOff>
    </xdr:to>
    <xdr:sp macro="" textlink="">
      <xdr:nvSpPr>
        <xdr:cNvPr id="11" name="Oval 10"/>
        <xdr:cNvSpPr/>
      </xdr:nvSpPr>
      <xdr:spPr>
        <a:xfrm>
          <a:off x="5570483" y="17013620"/>
          <a:ext cx="1386052" cy="84739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5</xdr:col>
      <xdr:colOff>32845</xdr:colOff>
      <xdr:row>56</xdr:row>
      <xdr:rowOff>128177</xdr:rowOff>
    </xdr:from>
    <xdr:to>
      <xdr:col>9</xdr:col>
      <xdr:colOff>512379</xdr:colOff>
      <xdr:row>57</xdr:row>
      <xdr:rowOff>423698</xdr:rowOff>
    </xdr:to>
    <xdr:grpSp>
      <xdr:nvGrpSpPr>
        <xdr:cNvPr id="12" name="Group 11"/>
        <xdr:cNvGrpSpPr/>
      </xdr:nvGrpSpPr>
      <xdr:grpSpPr>
        <a:xfrm>
          <a:off x="7462345" y="16399118"/>
          <a:ext cx="3841299" cy="867021"/>
          <a:chOff x="-191275" y="-1361454"/>
          <a:chExt cx="5718084" cy="1599619"/>
        </a:xfrm>
      </xdr:grpSpPr>
      <xdr:sp macro="" textlink="">
        <xdr:nvSpPr>
          <xdr:cNvPr id="13" name="TextBox 6"/>
          <xdr:cNvSpPr txBox="1"/>
        </xdr:nvSpPr>
        <xdr:spPr>
          <a:xfrm>
            <a:off x="2163564" y="-1361454"/>
            <a:ext cx="3363245" cy="139964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b="1">
                <a:solidFill>
                  <a:schemeClr val="bg1"/>
                </a:solidFill>
              </a:rPr>
              <a:t>SOME</a:t>
            </a:r>
            <a:r>
              <a:rPr lang="en-US" sz="1100" b="1" baseline="0">
                <a:solidFill>
                  <a:schemeClr val="bg1"/>
                </a:solidFill>
              </a:rPr>
              <a:t> OF THESE BANK TARGETS ARE DIFFERENT FROM THE BENCHMARK RATIOS FROM CASE STUDY #1.</a:t>
            </a:r>
            <a:endParaRPr lang="en-US" sz="1100" b="1">
              <a:solidFill>
                <a:schemeClr val="bg1"/>
              </a:solidFill>
            </a:endParaRPr>
          </a:p>
        </xdr:txBody>
      </xdr:sp>
      <xdr:cxnSp macro="">
        <xdr:nvCxnSpPr>
          <xdr:cNvPr id="14" name="Straight Arrow Connector 13"/>
          <xdr:cNvCxnSpPr>
            <a:stCxn id="13" idx="1"/>
            <a:endCxn id="11" idx="6"/>
          </xdr:cNvCxnSpPr>
        </xdr:nvCxnSpPr>
        <xdr:spPr>
          <a:xfrm flipH="1">
            <a:off x="-191275" y="-661629"/>
            <a:ext cx="2354839" cy="89979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1047749</xdr:colOff>
      <xdr:row>3</xdr:row>
      <xdr:rowOff>675405</xdr:rowOff>
    </xdr:from>
    <xdr:to>
      <xdr:col>5</xdr:col>
      <xdr:colOff>1705840</xdr:colOff>
      <xdr:row>4</xdr:row>
      <xdr:rowOff>138546</xdr:rowOff>
    </xdr:to>
    <xdr:sp macro="" textlink="">
      <xdr:nvSpPr>
        <xdr:cNvPr id="2" name="Oval 1"/>
        <xdr:cNvSpPr/>
      </xdr:nvSpPr>
      <xdr:spPr>
        <a:xfrm>
          <a:off x="6139294" y="4797132"/>
          <a:ext cx="1705841" cy="65809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6</xdr:col>
      <xdr:colOff>0</xdr:colOff>
      <xdr:row>3</xdr:row>
      <xdr:rowOff>675405</xdr:rowOff>
    </xdr:from>
    <xdr:to>
      <xdr:col>6</xdr:col>
      <xdr:colOff>1705841</xdr:colOff>
      <xdr:row>4</xdr:row>
      <xdr:rowOff>138546</xdr:rowOff>
    </xdr:to>
    <xdr:sp macro="" textlink="">
      <xdr:nvSpPr>
        <xdr:cNvPr id="4" name="Oval 3"/>
        <xdr:cNvSpPr/>
      </xdr:nvSpPr>
      <xdr:spPr>
        <a:xfrm>
          <a:off x="7853795" y="4797132"/>
          <a:ext cx="1705841" cy="65809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J32"/>
  <sheetViews>
    <sheetView zoomScale="120" zoomScaleNormal="120" workbookViewId="0">
      <selection activeCell="G25" sqref="G25"/>
    </sheetView>
  </sheetViews>
  <sheetFormatPr defaultRowHeight="18"/>
  <cols>
    <col min="1" max="1" width="13.5703125" style="116" customWidth="1"/>
    <col min="2" max="2" width="64.7109375" style="84" customWidth="1"/>
    <col min="3" max="3" width="14.7109375" style="84" customWidth="1"/>
    <col min="4" max="4" width="13.140625" style="84" customWidth="1"/>
    <col min="5" max="6" width="10.7109375" style="128" customWidth="1"/>
    <col min="7" max="7" width="10.7109375" style="131" customWidth="1"/>
    <col min="8" max="8" width="12.7109375" style="138" customWidth="1"/>
    <col min="9" max="9" width="25.28515625" style="84" customWidth="1"/>
    <col min="10" max="10" width="23.42578125" style="84" customWidth="1"/>
    <col min="11" max="16384" width="9.140625" style="84"/>
  </cols>
  <sheetData>
    <row r="1" spans="1:10" ht="22.5" customHeight="1" thickTop="1">
      <c r="A1" s="499" t="s">
        <v>225</v>
      </c>
      <c r="B1" s="500"/>
      <c r="C1" s="500"/>
      <c r="D1" s="501"/>
      <c r="E1" s="502"/>
      <c r="F1" s="503"/>
      <c r="G1" s="137"/>
    </row>
    <row r="2" spans="1:10" ht="22.5" customHeight="1">
      <c r="A2" s="509" t="s">
        <v>224</v>
      </c>
      <c r="B2" s="510"/>
      <c r="C2" s="510"/>
      <c r="D2" s="511"/>
      <c r="E2" s="221"/>
      <c r="F2" s="222"/>
      <c r="G2" s="137"/>
    </row>
    <row r="3" spans="1:10" ht="22.5" customHeight="1">
      <c r="A3" s="509"/>
      <c r="B3" s="510"/>
      <c r="C3" s="510"/>
      <c r="D3" s="511"/>
      <c r="E3" s="221"/>
      <c r="F3" s="222"/>
      <c r="G3" s="137"/>
    </row>
    <row r="4" spans="1:10" ht="22.5" customHeight="1">
      <c r="A4" s="504" t="s">
        <v>84</v>
      </c>
      <c r="B4" s="505"/>
      <c r="C4" s="505"/>
      <c r="D4" s="506"/>
      <c r="E4" s="507" t="s">
        <v>195</v>
      </c>
      <c r="F4" s="507" t="s">
        <v>196</v>
      </c>
      <c r="G4" s="518" t="s">
        <v>197</v>
      </c>
    </row>
    <row r="5" spans="1:10" ht="24" customHeight="1" thickBot="1">
      <c r="A5" s="270" t="s">
        <v>85</v>
      </c>
      <c r="B5" s="144" t="s">
        <v>226</v>
      </c>
      <c r="C5" s="85"/>
      <c r="D5" s="86"/>
      <c r="E5" s="508"/>
      <c r="F5" s="508"/>
      <c r="G5" s="519"/>
    </row>
    <row r="6" spans="1:10" s="92" customFormat="1" ht="39.75" customHeight="1" thickTop="1">
      <c r="A6" s="87" t="s">
        <v>86</v>
      </c>
      <c r="B6" s="88" t="s">
        <v>128</v>
      </c>
      <c r="C6" s="89" t="s">
        <v>129</v>
      </c>
      <c r="D6" s="90" t="s">
        <v>87</v>
      </c>
      <c r="E6" s="508"/>
      <c r="F6" s="508"/>
      <c r="G6" s="519"/>
      <c r="H6" s="138"/>
      <c r="I6" s="91"/>
      <c r="J6" s="91"/>
    </row>
    <row r="7" spans="1:10" s="94" customFormat="1" ht="24.95" customHeight="1" thickBot="1">
      <c r="A7" s="523" t="s">
        <v>130</v>
      </c>
      <c r="B7" s="524"/>
      <c r="C7" s="524"/>
      <c r="D7" s="525"/>
      <c r="E7" s="143"/>
      <c r="F7" s="143"/>
      <c r="G7" s="140"/>
      <c r="H7" s="138"/>
      <c r="I7" s="93"/>
      <c r="J7" s="93"/>
    </row>
    <row r="8" spans="1:10" s="100" customFormat="1" ht="35.1" customHeight="1" thickBot="1">
      <c r="A8" s="95">
        <v>1</v>
      </c>
      <c r="B8" s="96" t="s">
        <v>88</v>
      </c>
      <c r="C8" s="301">
        <v>3</v>
      </c>
      <c r="D8" s="97">
        <f t="shared" ref="D8:D14" si="0">ROUND(F8*C8,1)</f>
        <v>3</v>
      </c>
      <c r="E8" s="140">
        <f>'FORECAST WORKSHEET'!I76</f>
        <v>0</v>
      </c>
      <c r="F8" s="141">
        <f t="shared" ref="F8:F14" si="1">1-(E8/G8)</f>
        <v>1</v>
      </c>
      <c r="G8" s="140">
        <v>14</v>
      </c>
      <c r="H8" s="138"/>
      <c r="I8" s="98"/>
      <c r="J8" s="99"/>
    </row>
    <row r="9" spans="1:10" s="100" customFormat="1" ht="35.1" customHeight="1" thickBot="1">
      <c r="A9" s="95">
        <v>2</v>
      </c>
      <c r="B9" s="101" t="s">
        <v>89</v>
      </c>
      <c r="C9" s="301">
        <v>3.5</v>
      </c>
      <c r="D9" s="97">
        <f t="shared" si="0"/>
        <v>3.5</v>
      </c>
      <c r="E9" s="140">
        <f>'FORECAST WORKSHEET'!I86</f>
        <v>0</v>
      </c>
      <c r="F9" s="141">
        <f t="shared" si="1"/>
        <v>1</v>
      </c>
      <c r="G9" s="140">
        <v>7</v>
      </c>
      <c r="H9" s="138"/>
      <c r="I9" s="98"/>
      <c r="J9" s="99"/>
    </row>
    <row r="10" spans="1:10" s="100" customFormat="1" ht="35.1" customHeight="1" thickBot="1">
      <c r="A10" s="95">
        <v>3</v>
      </c>
      <c r="B10" s="271" t="s">
        <v>91</v>
      </c>
      <c r="C10" s="301">
        <v>2</v>
      </c>
      <c r="D10" s="97">
        <f t="shared" si="0"/>
        <v>2</v>
      </c>
      <c r="E10" s="140">
        <f>'FORECAST WORKSHEET'!I93</f>
        <v>0</v>
      </c>
      <c r="F10" s="141">
        <f t="shared" si="1"/>
        <v>1</v>
      </c>
      <c r="G10" s="140">
        <v>4</v>
      </c>
      <c r="H10" s="138"/>
      <c r="I10" s="98"/>
      <c r="J10" s="99"/>
    </row>
    <row r="11" spans="1:10" s="100" customFormat="1" ht="35.1" customHeight="1" thickBot="1">
      <c r="A11" s="95">
        <v>4</v>
      </c>
      <c r="B11" s="271" t="s">
        <v>90</v>
      </c>
      <c r="C11" s="301">
        <v>1</v>
      </c>
      <c r="D11" s="97">
        <f t="shared" si="0"/>
        <v>1</v>
      </c>
      <c r="E11" s="140">
        <f>'FORECAST WORKSHEET'!I96</f>
        <v>0</v>
      </c>
      <c r="F11" s="141">
        <f>1-(E11/G10)</f>
        <v>1</v>
      </c>
      <c r="G11" s="140">
        <v>2</v>
      </c>
      <c r="H11" s="138"/>
      <c r="I11" s="98"/>
      <c r="J11" s="99"/>
    </row>
    <row r="12" spans="1:10" s="100" customFormat="1" ht="35.1" customHeight="1" thickBot="1">
      <c r="A12" s="95">
        <v>5</v>
      </c>
      <c r="B12" s="96" t="s">
        <v>92</v>
      </c>
      <c r="C12" s="301">
        <v>3</v>
      </c>
      <c r="D12" s="97">
        <f t="shared" si="0"/>
        <v>3</v>
      </c>
      <c r="E12" s="140">
        <f>'FORECAST WORKSHEET'!I105</f>
        <v>0</v>
      </c>
      <c r="F12" s="141">
        <f t="shared" si="1"/>
        <v>1</v>
      </c>
      <c r="G12" s="140">
        <v>6</v>
      </c>
      <c r="H12" s="138"/>
      <c r="I12" s="98"/>
      <c r="J12" s="99"/>
    </row>
    <row r="13" spans="1:10" s="100" customFormat="1" ht="35.1" customHeight="1" thickBot="1">
      <c r="A13" s="102">
        <v>6</v>
      </c>
      <c r="B13" s="101" t="s">
        <v>21</v>
      </c>
      <c r="C13" s="302">
        <v>1.5</v>
      </c>
      <c r="D13" s="97">
        <f t="shared" si="0"/>
        <v>1.5</v>
      </c>
      <c r="E13" s="140">
        <f>'FORECAST WORKSHEET'!I109</f>
        <v>0</v>
      </c>
      <c r="F13" s="141">
        <f t="shared" si="1"/>
        <v>1</v>
      </c>
      <c r="G13" s="140">
        <v>3</v>
      </c>
      <c r="H13" s="138"/>
      <c r="I13" s="275"/>
      <c r="J13" s="99"/>
    </row>
    <row r="14" spans="1:10" s="100" customFormat="1" ht="35.1" customHeight="1">
      <c r="A14" s="102">
        <v>7</v>
      </c>
      <c r="B14" s="101" t="s">
        <v>93</v>
      </c>
      <c r="C14" s="302">
        <v>2.5</v>
      </c>
      <c r="D14" s="97">
        <f t="shared" si="0"/>
        <v>2.5</v>
      </c>
      <c r="E14" s="140">
        <f>'FORECAST WORKSHEET'!I116</f>
        <v>0</v>
      </c>
      <c r="F14" s="141">
        <f t="shared" si="1"/>
        <v>1</v>
      </c>
      <c r="G14" s="140">
        <v>5</v>
      </c>
      <c r="H14" s="138"/>
      <c r="I14" s="275"/>
      <c r="J14" s="99"/>
    </row>
    <row r="15" spans="1:10" s="94" customFormat="1" ht="24.95" customHeight="1" thickBot="1">
      <c r="A15" s="523" t="s">
        <v>241</v>
      </c>
      <c r="B15" s="524"/>
      <c r="C15" s="524"/>
      <c r="D15" s="525"/>
      <c r="E15" s="140"/>
      <c r="F15" s="142"/>
      <c r="G15" s="140"/>
      <c r="H15" s="138"/>
      <c r="I15" s="93"/>
      <c r="J15" s="93"/>
    </row>
    <row r="16" spans="1:10" s="100" customFormat="1" ht="35.1" customHeight="1">
      <c r="A16" s="102" t="s">
        <v>232</v>
      </c>
      <c r="B16" s="101" t="s">
        <v>227</v>
      </c>
      <c r="C16" s="302">
        <v>4</v>
      </c>
      <c r="D16" s="103">
        <f>ROUND(F16*C16,1)</f>
        <v>4</v>
      </c>
      <c r="E16" s="140">
        <f>'FORECASTED RATIOS WORKSHEET'!E27</f>
        <v>0</v>
      </c>
      <c r="F16" s="141">
        <v>1</v>
      </c>
      <c r="G16" s="140">
        <v>16</v>
      </c>
      <c r="H16" s="138"/>
      <c r="I16" s="98"/>
      <c r="J16" s="99"/>
    </row>
    <row r="17" spans="1:10" s="100" customFormat="1" ht="35.1" customHeight="1">
      <c r="A17" s="272" t="s">
        <v>238</v>
      </c>
      <c r="B17" s="273" t="s">
        <v>228</v>
      </c>
      <c r="C17" s="303">
        <v>2</v>
      </c>
      <c r="D17" s="103">
        <f t="shared" ref="D17:D22" si="2">ROUND(F17*C17,1)</f>
        <v>2</v>
      </c>
      <c r="E17" s="140">
        <f>'FORECASTED RATIOS WORKSHEET'!F27</f>
        <v>0</v>
      </c>
      <c r="F17" s="141">
        <v>1</v>
      </c>
      <c r="G17" s="140">
        <v>16</v>
      </c>
      <c r="H17" s="138"/>
      <c r="I17" s="98"/>
      <c r="J17" s="99"/>
    </row>
    <row r="18" spans="1:10" s="100" customFormat="1" ht="35.1" customHeight="1">
      <c r="A18" s="272" t="s">
        <v>233</v>
      </c>
      <c r="B18" s="273" t="s">
        <v>229</v>
      </c>
      <c r="C18" s="303">
        <v>2</v>
      </c>
      <c r="D18" s="103">
        <f t="shared" si="2"/>
        <v>2</v>
      </c>
      <c r="E18" s="140">
        <f>'FORECASTED RATIOS WORKSHEET'!G27</f>
        <v>0</v>
      </c>
      <c r="F18" s="141">
        <v>1</v>
      </c>
      <c r="G18" s="140">
        <v>16</v>
      </c>
      <c r="H18" s="138"/>
      <c r="I18" s="98"/>
      <c r="J18" s="99"/>
    </row>
    <row r="19" spans="1:10" s="100" customFormat="1" ht="35.1" customHeight="1">
      <c r="A19" s="272" t="s">
        <v>234</v>
      </c>
      <c r="B19" s="273" t="s">
        <v>239</v>
      </c>
      <c r="C19" s="303">
        <v>2</v>
      </c>
      <c r="D19" s="103">
        <f t="shared" si="2"/>
        <v>2</v>
      </c>
      <c r="E19" s="140">
        <f>'FORECASTED RATIOS WORKSHEET'!H27</f>
        <v>0</v>
      </c>
      <c r="F19" s="141">
        <v>1</v>
      </c>
      <c r="G19" s="140">
        <v>14</v>
      </c>
      <c r="H19" s="138"/>
      <c r="I19" s="98"/>
      <c r="J19" s="99"/>
    </row>
    <row r="20" spans="1:10" s="100" customFormat="1" ht="35.1" customHeight="1">
      <c r="A20" s="272" t="s">
        <v>235</v>
      </c>
      <c r="B20" s="273" t="s">
        <v>240</v>
      </c>
      <c r="C20" s="303">
        <v>2</v>
      </c>
      <c r="D20" s="103">
        <f t="shared" si="2"/>
        <v>2</v>
      </c>
      <c r="E20" s="140">
        <f>'FORECASTED RATIOS WORKSHEET'!I27</f>
        <v>0</v>
      </c>
      <c r="F20" s="141">
        <v>1</v>
      </c>
      <c r="G20" s="140">
        <v>14</v>
      </c>
      <c r="H20" s="138"/>
      <c r="I20" s="98"/>
      <c r="J20" s="99"/>
    </row>
    <row r="21" spans="1:10" s="100" customFormat="1" ht="35.1" customHeight="1">
      <c r="A21" s="272" t="s">
        <v>236</v>
      </c>
      <c r="B21" s="273" t="s">
        <v>230</v>
      </c>
      <c r="C21" s="303">
        <v>14</v>
      </c>
      <c r="D21" s="103">
        <f t="shared" si="2"/>
        <v>14</v>
      </c>
      <c r="E21" s="140">
        <f>'FORECASTED RATIOS WORKSHEET'!H50</f>
        <v>0</v>
      </c>
      <c r="F21" s="141">
        <v>1</v>
      </c>
      <c r="G21" s="140">
        <v>10</v>
      </c>
      <c r="H21" s="138"/>
      <c r="I21" s="98"/>
      <c r="J21" s="99"/>
    </row>
    <row r="22" spans="1:10" s="100" customFormat="1" ht="35.1" customHeight="1">
      <c r="A22" s="272" t="s">
        <v>237</v>
      </c>
      <c r="B22" s="273" t="s">
        <v>231</v>
      </c>
      <c r="C22" s="303">
        <v>14</v>
      </c>
      <c r="D22" s="103">
        <f t="shared" si="2"/>
        <v>14</v>
      </c>
      <c r="E22" s="140">
        <f>'FORECASTED RATIOS WORKSHEET'!L50</f>
        <v>0</v>
      </c>
      <c r="F22" s="141">
        <v>1</v>
      </c>
      <c r="G22" s="140">
        <v>11</v>
      </c>
      <c r="H22" s="138"/>
      <c r="I22" s="98"/>
      <c r="J22" s="99"/>
    </row>
    <row r="23" spans="1:10" s="94" customFormat="1" ht="24.95" customHeight="1" thickBot="1">
      <c r="A23" s="523" t="s">
        <v>131</v>
      </c>
      <c r="B23" s="524"/>
      <c r="C23" s="524"/>
      <c r="D23" s="525"/>
      <c r="E23" s="141"/>
      <c r="F23" s="142"/>
      <c r="G23" s="140"/>
      <c r="H23" s="138"/>
      <c r="I23" s="274"/>
      <c r="J23" s="93"/>
    </row>
    <row r="24" spans="1:10" s="100" customFormat="1" ht="35.1" customHeight="1" thickBot="1">
      <c r="A24" s="95">
        <v>1</v>
      </c>
      <c r="B24" s="96" t="s">
        <v>132</v>
      </c>
      <c r="C24" s="301">
        <v>7</v>
      </c>
      <c r="D24" s="97">
        <f>ROUND(F24*C24,1)</f>
        <v>7</v>
      </c>
      <c r="E24" s="140">
        <f>'STOCK PRICE WORKSHEET'!H13</f>
        <v>0</v>
      </c>
      <c r="F24" s="141">
        <f>1-(E24/G24)</f>
        <v>1</v>
      </c>
      <c r="G24" s="140">
        <v>11</v>
      </c>
      <c r="H24" s="138"/>
      <c r="I24" s="98"/>
      <c r="J24" s="99"/>
    </row>
    <row r="25" spans="1:10" s="100" customFormat="1" ht="35.1" customHeight="1" thickBot="1">
      <c r="A25" s="95">
        <v>2</v>
      </c>
      <c r="B25" s="101" t="s">
        <v>133</v>
      </c>
      <c r="C25" s="301">
        <v>2.5</v>
      </c>
      <c r="D25" s="97">
        <f>ROUND(F25*C25,1)</f>
        <v>2.5</v>
      </c>
      <c r="E25" s="140">
        <f>'STOCK PRICE WORKSHEET'!H21</f>
        <v>0</v>
      </c>
      <c r="F25" s="141">
        <f>1-(E25/G25)</f>
        <v>1</v>
      </c>
      <c r="G25" s="140">
        <f>COUNT('STOCK PRICE WORKSHEET'!E17:E21)</f>
        <v>5</v>
      </c>
      <c r="H25" s="138"/>
      <c r="I25" s="98"/>
      <c r="J25" s="99"/>
    </row>
    <row r="26" spans="1:10" s="100" customFormat="1" ht="35.1" customHeight="1" thickBot="1">
      <c r="A26" s="95">
        <v>3</v>
      </c>
      <c r="B26" s="96" t="s">
        <v>134</v>
      </c>
      <c r="C26" s="301">
        <v>9</v>
      </c>
      <c r="D26" s="97">
        <f>ROUND(F26*C26,1)</f>
        <v>9</v>
      </c>
      <c r="E26" s="141">
        <f>AVERAGE('STOCK PRICE WORKSHEET'!H26:H28)</f>
        <v>1</v>
      </c>
      <c r="F26" s="141">
        <v>1</v>
      </c>
      <c r="G26" s="140"/>
      <c r="H26" s="138"/>
      <c r="I26" s="98"/>
      <c r="J26" s="99"/>
    </row>
    <row r="27" spans="1:10" s="100" customFormat="1" ht="35.1" customHeight="1" thickTop="1" thickBot="1">
      <c r="A27" s="104" t="s">
        <v>94</v>
      </c>
      <c r="B27" s="105" t="str">
        <f>"LATE PENALTY ("&amp;TEXT(-0.1*C28,"0.0")&amp;" points per day)"</f>
        <v>LATE PENALTY (-7.5 points per day)</v>
      </c>
      <c r="C27" s="106" t="str">
        <f>TEXT(H27,"0")&amp;" days"</f>
        <v>0 days</v>
      </c>
      <c r="D27" s="107">
        <f>H27*(-0.1*C28)</f>
        <v>0</v>
      </c>
      <c r="E27" s="84"/>
      <c r="F27" s="84"/>
      <c r="G27" s="139"/>
      <c r="H27" s="138"/>
      <c r="I27" s="512"/>
      <c r="J27" s="512"/>
    </row>
    <row r="28" spans="1:10" s="100" customFormat="1" ht="39.950000000000003" customHeight="1" thickTop="1" thickBot="1">
      <c r="A28" s="108"/>
      <c r="B28" s="109" t="s">
        <v>135</v>
      </c>
      <c r="C28" s="110">
        <f>SUM(C24:C26,C16:C22,C8:C14)</f>
        <v>75</v>
      </c>
      <c r="D28" s="111">
        <f>SUM(D8:D27)</f>
        <v>75</v>
      </c>
      <c r="E28" s="84"/>
      <c r="F28" s="84"/>
      <c r="G28" s="139"/>
      <c r="H28" s="138"/>
      <c r="I28" s="99"/>
      <c r="J28" s="112"/>
    </row>
    <row r="29" spans="1:10" s="100" customFormat="1" ht="39.950000000000003" customHeight="1" thickBot="1">
      <c r="A29" s="113"/>
      <c r="B29" s="513" t="s">
        <v>136</v>
      </c>
      <c r="C29" s="514"/>
      <c r="D29" s="46">
        <f>D28/C28</f>
        <v>1</v>
      </c>
      <c r="E29" s="84"/>
      <c r="F29" s="84"/>
      <c r="G29" s="139"/>
      <c r="H29" s="138"/>
      <c r="I29" s="99"/>
      <c r="J29" s="99"/>
    </row>
    <row r="30" spans="1:10" s="100" customFormat="1" ht="18.75" thickTop="1">
      <c r="A30" s="515" t="s">
        <v>95</v>
      </c>
      <c r="B30" s="516"/>
      <c r="C30" s="516"/>
      <c r="D30" s="517"/>
      <c r="E30" s="129"/>
      <c r="F30" s="129"/>
      <c r="G30" s="132"/>
      <c r="H30" s="138"/>
      <c r="I30" s="99"/>
      <c r="J30" s="99"/>
    </row>
    <row r="31" spans="1:10" ht="68.25" customHeight="1" thickBot="1">
      <c r="A31" s="520" t="s">
        <v>201</v>
      </c>
      <c r="B31" s="521"/>
      <c r="C31" s="521"/>
      <c r="D31" s="522"/>
      <c r="E31" s="130"/>
      <c r="F31" s="130"/>
      <c r="G31" s="133"/>
      <c r="I31" s="114"/>
      <c r="J31" s="115"/>
    </row>
    <row r="32" spans="1:10" ht="18.75" thickTop="1"/>
  </sheetData>
  <sheetProtection password="CC09" sheet="1" objects="1" scenarios="1" selectLockedCells="1" selectUnlockedCells="1"/>
  <mergeCells count="14">
    <mergeCell ref="I27:J27"/>
    <mergeCell ref="B29:C29"/>
    <mergeCell ref="A30:D30"/>
    <mergeCell ref="G4:G6"/>
    <mergeCell ref="A31:D31"/>
    <mergeCell ref="A7:D7"/>
    <mergeCell ref="A15:D15"/>
    <mergeCell ref="A23:D23"/>
    <mergeCell ref="A1:D1"/>
    <mergeCell ref="E1:F1"/>
    <mergeCell ref="A4:D4"/>
    <mergeCell ref="E4:E6"/>
    <mergeCell ref="F4:F6"/>
    <mergeCell ref="A2:D3"/>
  </mergeCells>
  <printOptions horizontalCentered="1"/>
  <pageMargins left="0.25" right="0.25" top="1" bottom="1" header="0.5" footer="0.5"/>
  <pageSetup scale="54"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tabColor rgb="FFFFFF00"/>
  </sheetPr>
  <dimension ref="A1:R203"/>
  <sheetViews>
    <sheetView topLeftCell="A124" zoomScale="85" zoomScaleNormal="85" zoomScaleSheetLayoutView="100" workbookViewId="0">
      <selection activeCell="I140" sqref="I140"/>
    </sheetView>
  </sheetViews>
  <sheetFormatPr defaultRowHeight="12.75"/>
  <cols>
    <col min="1" max="1" width="15.42578125" style="15" customWidth="1"/>
    <col min="2" max="2" width="43" style="15" customWidth="1"/>
    <col min="3" max="3" width="17" style="15" customWidth="1"/>
    <col min="4" max="4" width="15.28515625" style="15" customWidth="1"/>
    <col min="5" max="5" width="20.7109375" style="15" customWidth="1"/>
    <col min="6" max="6" width="20.5703125" style="15" customWidth="1"/>
    <col min="7" max="7" width="8.28515625" style="15" customWidth="1"/>
    <col min="8" max="8" width="8.85546875" style="15" customWidth="1"/>
    <col min="9" max="10" width="12.7109375" customWidth="1"/>
    <col min="11" max="11" width="30.7109375" style="10" customWidth="1"/>
    <col min="12" max="14" width="12.7109375" style="11" customWidth="1"/>
    <col min="15" max="19" width="12.7109375" style="15" customWidth="1"/>
    <col min="20" max="16384" width="9.140625" style="15"/>
  </cols>
  <sheetData>
    <row r="1" spans="1:15" ht="39.950000000000003" customHeight="1">
      <c r="A1" s="547" t="s">
        <v>158</v>
      </c>
      <c r="B1" s="547"/>
      <c r="C1" s="547"/>
      <c r="D1" s="547"/>
      <c r="E1" s="547"/>
      <c r="F1" s="547"/>
    </row>
    <row r="2" spans="1:15" s="9" customFormat="1" ht="13.5" thickBot="1">
      <c r="B2" s="8"/>
      <c r="C2" s="8"/>
      <c r="D2" s="8"/>
      <c r="E2" s="8"/>
      <c r="F2" s="8"/>
      <c r="G2" s="8"/>
      <c r="H2" s="8"/>
      <c r="I2"/>
      <c r="J2"/>
      <c r="K2" s="10"/>
      <c r="L2" s="11"/>
      <c r="M2" s="11"/>
      <c r="N2" s="11"/>
    </row>
    <row r="3" spans="1:15" s="52" customFormat="1" ht="187.5" customHeight="1" thickTop="1" thickBot="1">
      <c r="A3" s="378" t="s">
        <v>32</v>
      </c>
      <c r="B3" s="548" t="s">
        <v>280</v>
      </c>
      <c r="C3" s="548"/>
      <c r="D3" s="548"/>
      <c r="E3" s="548"/>
      <c r="F3" s="548"/>
      <c r="G3" s="145"/>
      <c r="H3" s="145"/>
      <c r="I3"/>
      <c r="J3"/>
      <c r="K3" s="146"/>
    </row>
    <row r="4" spans="1:15" s="8" customFormat="1" ht="20.100000000000001" customHeight="1" thickTop="1">
      <c r="A4" s="50"/>
      <c r="B4" s="43"/>
      <c r="C4" s="43"/>
      <c r="D4" s="43"/>
      <c r="E4" s="43"/>
      <c r="F4" s="43"/>
      <c r="G4" s="29"/>
      <c r="H4" s="29"/>
      <c r="I4"/>
      <c r="J4"/>
      <c r="K4" s="10"/>
      <c r="L4" s="10"/>
      <c r="M4" s="10"/>
      <c r="N4" s="10"/>
    </row>
    <row r="5" spans="1:15" s="8" customFormat="1" ht="20.100000000000001" customHeight="1" thickBot="1">
      <c r="A5" s="50"/>
      <c r="C5" s="557" t="s">
        <v>163</v>
      </c>
      <c r="D5" s="557"/>
      <c r="E5" s="557"/>
      <c r="F5" s="43"/>
      <c r="G5" s="29"/>
      <c r="H5" s="29"/>
      <c r="I5"/>
      <c r="J5"/>
      <c r="K5" s="10"/>
      <c r="L5" s="10"/>
      <c r="M5" s="10"/>
      <c r="N5" s="10"/>
    </row>
    <row r="6" spans="1:15" s="8" customFormat="1" ht="20.100000000000001" customHeight="1" thickTop="1" thickBot="1">
      <c r="A6" s="50"/>
      <c r="C6" s="442">
        <v>123345</v>
      </c>
      <c r="D6" s="439" t="s">
        <v>166</v>
      </c>
      <c r="E6" s="43"/>
      <c r="F6" s="43"/>
      <c r="G6" s="29"/>
      <c r="H6" s="29"/>
      <c r="I6"/>
      <c r="J6"/>
      <c r="K6" s="10"/>
      <c r="L6" s="10"/>
      <c r="M6" s="10"/>
      <c r="N6" s="10"/>
    </row>
    <row r="7" spans="1:15" s="8" customFormat="1" ht="20.100000000000001" customHeight="1" thickTop="1" thickBot="1">
      <c r="A7" s="50"/>
      <c r="C7" s="440" t="s">
        <v>157</v>
      </c>
      <c r="D7" s="124" t="s">
        <v>157</v>
      </c>
      <c r="E7" s="43"/>
      <c r="F7" s="43"/>
      <c r="G7" s="29"/>
      <c r="H7" s="29"/>
      <c r="I7"/>
      <c r="J7"/>
      <c r="K7" s="10"/>
      <c r="L7" s="10"/>
      <c r="M7" s="10"/>
      <c r="N7" s="10"/>
    </row>
    <row r="8" spans="1:15" s="8" customFormat="1" ht="20.100000000000001" customHeight="1" thickTop="1" thickBot="1">
      <c r="A8" s="50"/>
      <c r="C8" s="463">
        <v>123345</v>
      </c>
      <c r="D8" s="438" t="s">
        <v>164</v>
      </c>
      <c r="E8" s="43"/>
      <c r="F8" s="43"/>
      <c r="G8" s="29"/>
      <c r="H8" s="29"/>
      <c r="I8"/>
      <c r="J8"/>
      <c r="K8" s="10"/>
      <c r="L8" s="10"/>
      <c r="M8" s="10"/>
      <c r="N8" s="10"/>
    </row>
    <row r="9" spans="1:15" s="8" customFormat="1" ht="20.100000000000001" customHeight="1" thickTop="1" thickBot="1">
      <c r="A9" s="50"/>
      <c r="C9" s="441">
        <v>0.1234</v>
      </c>
      <c r="D9" s="123" t="s">
        <v>165</v>
      </c>
      <c r="E9" s="43"/>
      <c r="F9" s="43"/>
      <c r="G9" s="29"/>
      <c r="H9" s="29"/>
      <c r="I9"/>
      <c r="J9"/>
      <c r="K9" s="10"/>
      <c r="L9" s="10"/>
      <c r="M9" s="10"/>
      <c r="N9" s="10"/>
    </row>
    <row r="10" spans="1:15" s="8" customFormat="1" ht="20.100000000000001" customHeight="1" thickTop="1" thickBot="1">
      <c r="A10" s="50"/>
      <c r="B10" s="43"/>
      <c r="C10" s="43"/>
      <c r="D10" s="43"/>
      <c r="E10" s="43"/>
      <c r="F10" s="43"/>
      <c r="G10" s="29"/>
      <c r="H10" s="29"/>
      <c r="I10"/>
      <c r="J10"/>
      <c r="K10" s="10"/>
      <c r="L10" s="10"/>
      <c r="M10" s="10"/>
      <c r="N10" s="10"/>
    </row>
    <row r="11" spans="1:15" s="8" customFormat="1" ht="20.100000000000001" customHeight="1" thickTop="1" thickBot="1">
      <c r="A11" s="558" t="s">
        <v>137</v>
      </c>
      <c r="B11" s="354" t="s">
        <v>71</v>
      </c>
      <c r="C11" s="355">
        <v>2012</v>
      </c>
      <c r="D11" s="355">
        <v>2013</v>
      </c>
      <c r="E11" s="43"/>
      <c r="F11" s="466">
        <f>+C12-C13-C14</f>
        <v>9012849</v>
      </c>
      <c r="G11"/>
      <c r="H11"/>
      <c r="I11"/>
      <c r="J11"/>
      <c r="K11" s="29"/>
      <c r="L11" s="11"/>
      <c r="M11" s="11"/>
      <c r="N11" s="10"/>
      <c r="O11" s="10"/>
    </row>
    <row r="12" spans="1:15" s="8" customFormat="1" ht="20.100000000000001" customHeight="1" thickBot="1">
      <c r="A12" s="559"/>
      <c r="B12" s="356" t="s">
        <v>34</v>
      </c>
      <c r="C12" s="357">
        <v>70911420</v>
      </c>
      <c r="D12" s="357">
        <v>85218840</v>
      </c>
      <c r="E12" s="43"/>
      <c r="F12"/>
      <c r="G12"/>
      <c r="H12"/>
      <c r="I12"/>
      <c r="J12"/>
      <c r="K12" s="47"/>
      <c r="L12" s="11"/>
      <c r="M12" s="11"/>
      <c r="N12" s="10"/>
      <c r="O12" s="10"/>
    </row>
    <row r="13" spans="1:15" s="8" customFormat="1" ht="20.100000000000001" customHeight="1" thickBot="1">
      <c r="A13" s="559"/>
      <c r="B13" s="356" t="s">
        <v>35</v>
      </c>
      <c r="C13" s="358">
        <v>48113332</v>
      </c>
      <c r="D13" s="358">
        <v>57181806</v>
      </c>
      <c r="E13" s="45"/>
      <c r="F13"/>
      <c r="G13"/>
      <c r="H13"/>
      <c r="I13"/>
      <c r="J13"/>
      <c r="K13" s="32"/>
      <c r="L13" s="11"/>
      <c r="M13" s="11"/>
      <c r="N13" s="10"/>
      <c r="O13" s="10"/>
    </row>
    <row r="14" spans="1:15" s="8" customFormat="1" ht="20.100000000000001" customHeight="1" thickBot="1">
      <c r="A14" s="559"/>
      <c r="B14" s="356" t="s">
        <v>36</v>
      </c>
      <c r="C14" s="359">
        <v>13785239</v>
      </c>
      <c r="D14" s="359">
        <v>16873362</v>
      </c>
      <c r="E14" s="45"/>
      <c r="F14"/>
      <c r="G14"/>
      <c r="H14"/>
      <c r="I14"/>
      <c r="J14"/>
      <c r="K14" s="32"/>
      <c r="L14" s="11"/>
      <c r="M14" s="11"/>
      <c r="N14" s="10"/>
      <c r="O14" s="10"/>
    </row>
    <row r="15" spans="1:15" s="8" customFormat="1" ht="20.100000000000001" customHeight="1" thickBot="1">
      <c r="A15" s="559"/>
      <c r="B15" s="356" t="s">
        <v>138</v>
      </c>
      <c r="C15" s="359">
        <v>61898571</v>
      </c>
      <c r="D15" s="359">
        <v>74055168</v>
      </c>
      <c r="E15" s="44"/>
      <c r="F15" s="466">
        <f>+C13+C14</f>
        <v>61898571</v>
      </c>
      <c r="G15"/>
      <c r="H15"/>
      <c r="I15"/>
      <c r="J15"/>
      <c r="K15" s="32"/>
      <c r="L15" s="11"/>
      <c r="M15" s="11"/>
      <c r="N15" s="10"/>
      <c r="O15" s="10"/>
    </row>
    <row r="16" spans="1:15" s="8" customFormat="1" ht="27.75" customHeight="1" thickBot="1">
      <c r="A16" s="559"/>
      <c r="B16" s="360" t="s">
        <v>202</v>
      </c>
      <c r="C16" s="358">
        <v>9012849</v>
      </c>
      <c r="D16" s="358">
        <v>11163672</v>
      </c>
      <c r="F16" s="466">
        <f>+C12-C15</f>
        <v>9012849</v>
      </c>
      <c r="G16"/>
      <c r="H16"/>
      <c r="I16"/>
      <c r="J16"/>
      <c r="K16" s="32"/>
      <c r="L16" s="11"/>
      <c r="M16" s="11"/>
      <c r="N16" s="10"/>
      <c r="O16" s="10"/>
    </row>
    <row r="17" spans="1:15" s="8" customFormat="1" ht="20.100000000000001" customHeight="1" thickBot="1">
      <c r="A17" s="559"/>
      <c r="B17" s="356" t="s">
        <v>37</v>
      </c>
      <c r="C17" s="359">
        <v>1700510</v>
      </c>
      <c r="D17" s="359">
        <v>2027160</v>
      </c>
      <c r="E17" s="43"/>
      <c r="F17"/>
      <c r="G17"/>
      <c r="H17"/>
      <c r="I17"/>
      <c r="J17"/>
      <c r="K17" s="32"/>
      <c r="L17" s="11"/>
      <c r="M17" s="11"/>
      <c r="N17" s="10"/>
      <c r="O17" s="10"/>
    </row>
    <row r="18" spans="1:15" s="8" customFormat="1" ht="20.100000000000001" customHeight="1" thickBot="1">
      <c r="A18" s="559"/>
      <c r="B18" s="356" t="s">
        <v>139</v>
      </c>
      <c r="C18" s="358">
        <v>7312339</v>
      </c>
      <c r="D18" s="358">
        <v>9136512</v>
      </c>
      <c r="E18" s="43"/>
      <c r="F18"/>
      <c r="G18"/>
      <c r="H18"/>
      <c r="I18"/>
      <c r="J18"/>
      <c r="K18" s="32"/>
      <c r="L18" s="11"/>
      <c r="M18" s="11"/>
      <c r="N18" s="10"/>
      <c r="O18" s="10"/>
    </row>
    <row r="19" spans="1:15" s="8" customFormat="1" ht="20.100000000000001" customHeight="1" thickBot="1">
      <c r="A19" s="559"/>
      <c r="B19" s="356" t="s">
        <v>140</v>
      </c>
      <c r="C19" s="359">
        <v>1340247</v>
      </c>
      <c r="D19" s="359">
        <v>1530498</v>
      </c>
      <c r="E19" s="43"/>
      <c r="F19" s="466">
        <f>+C12-C16</f>
        <v>61898571</v>
      </c>
      <c r="G19"/>
      <c r="H19"/>
      <c r="I19"/>
      <c r="J19"/>
      <c r="K19" s="32"/>
      <c r="L19" s="11"/>
      <c r="M19" s="11"/>
      <c r="N19" s="10"/>
      <c r="O19" s="10"/>
    </row>
    <row r="20" spans="1:15" s="8" customFormat="1" ht="20.100000000000001" customHeight="1" thickBot="1">
      <c r="A20" s="559"/>
      <c r="B20" s="356" t="s">
        <v>141</v>
      </c>
      <c r="C20" s="358">
        <v>5972092</v>
      </c>
      <c r="D20" s="358">
        <v>7606014</v>
      </c>
      <c r="E20" s="43"/>
      <c r="F20"/>
      <c r="G20"/>
      <c r="H20"/>
      <c r="I20"/>
      <c r="J20"/>
      <c r="K20" s="32"/>
      <c r="L20" s="11"/>
      <c r="M20" s="11"/>
      <c r="N20" s="10"/>
      <c r="O20" s="10"/>
    </row>
    <row r="21" spans="1:15" s="8" customFormat="1" ht="20.100000000000001" customHeight="1" thickBot="1">
      <c r="A21" s="559"/>
      <c r="B21" s="356" t="s">
        <v>38</v>
      </c>
      <c r="C21" s="359">
        <v>2149953</v>
      </c>
      <c r="D21" s="359">
        <v>2738165</v>
      </c>
      <c r="E21" s="43"/>
      <c r="F21"/>
      <c r="G21"/>
      <c r="H21"/>
      <c r="I21"/>
      <c r="J21"/>
      <c r="K21" s="32"/>
      <c r="L21" s="11"/>
      <c r="M21" s="11"/>
      <c r="N21" s="10"/>
      <c r="O21" s="10"/>
    </row>
    <row r="22" spans="1:15" s="8" customFormat="1" ht="20.100000000000001" customHeight="1" thickBot="1">
      <c r="A22" s="559"/>
      <c r="B22" s="356" t="s">
        <v>142</v>
      </c>
      <c r="C22" s="358">
        <v>3822139</v>
      </c>
      <c r="D22" s="358">
        <v>4867849</v>
      </c>
      <c r="E22" s="43"/>
      <c r="F22"/>
      <c r="G22"/>
      <c r="H22"/>
      <c r="I22"/>
      <c r="J22"/>
      <c r="K22" s="32"/>
      <c r="L22" s="11"/>
      <c r="M22" s="11"/>
      <c r="N22" s="10"/>
      <c r="O22" s="10"/>
    </row>
    <row r="23" spans="1:15" s="8" customFormat="1" ht="20.100000000000001" customHeight="1" thickBot="1">
      <c r="A23" s="559"/>
      <c r="B23" s="356" t="s">
        <v>261</v>
      </c>
      <c r="C23" s="358">
        <v>1261306</v>
      </c>
      <c r="D23" s="358">
        <v>1606390</v>
      </c>
      <c r="E23" s="43"/>
      <c r="F23"/>
      <c r="G23"/>
      <c r="H23"/>
      <c r="I23"/>
      <c r="J23"/>
      <c r="K23" s="32"/>
      <c r="L23" s="11"/>
      <c r="M23" s="11"/>
      <c r="N23" s="10"/>
      <c r="O23" s="10"/>
    </row>
    <row r="24" spans="1:15" s="8" customFormat="1" ht="20.100000000000001" customHeight="1" thickBot="1">
      <c r="A24" s="560"/>
      <c r="B24" s="361" t="s">
        <v>39</v>
      </c>
      <c r="C24" s="362">
        <v>2560833</v>
      </c>
      <c r="D24" s="362">
        <v>3261459</v>
      </c>
      <c r="E24" s="43"/>
      <c r="F24"/>
      <c r="G24"/>
      <c r="H24"/>
      <c r="I24"/>
      <c r="J24"/>
      <c r="K24" s="32"/>
      <c r="L24" s="11"/>
      <c r="M24" s="11"/>
      <c r="N24" s="10"/>
      <c r="O24" s="10"/>
    </row>
    <row r="25" spans="1:15" s="8" customFormat="1" ht="20.100000000000001" customHeight="1" thickTop="1" thickBot="1">
      <c r="A25" s="121"/>
      <c r="B25" s="122"/>
      <c r="C25" s="122"/>
      <c r="D25" s="122"/>
      <c r="E25" s="43"/>
      <c r="F25"/>
      <c r="G25"/>
      <c r="H25"/>
      <c r="I25"/>
      <c r="J25"/>
      <c r="L25" s="11"/>
      <c r="M25" s="11"/>
      <c r="N25" s="10"/>
      <c r="O25" s="10"/>
    </row>
    <row r="26" spans="1:15" s="8" customFormat="1" ht="20.100000000000001" customHeight="1" thickTop="1" thickBot="1">
      <c r="A26" s="558" t="s">
        <v>143</v>
      </c>
      <c r="B26" s="354" t="s">
        <v>70</v>
      </c>
      <c r="C26" s="355">
        <f>C11</f>
        <v>2012</v>
      </c>
      <c r="D26" s="355">
        <v>2013</v>
      </c>
      <c r="E26" s="43"/>
      <c r="F26"/>
      <c r="G26"/>
      <c r="H26"/>
      <c r="I26"/>
      <c r="J26"/>
      <c r="L26" s="11"/>
      <c r="M26" s="11"/>
      <c r="N26" s="10"/>
      <c r="O26" s="10"/>
    </row>
    <row r="27" spans="1:15" s="8" customFormat="1" ht="20.100000000000001" customHeight="1" thickBot="1">
      <c r="A27" s="561"/>
      <c r="B27" s="363" t="s">
        <v>40</v>
      </c>
      <c r="C27" s="364"/>
      <c r="D27" s="365"/>
      <c r="E27" s="43"/>
      <c r="F27"/>
      <c r="G27"/>
      <c r="H27"/>
      <c r="I27"/>
      <c r="J27"/>
      <c r="K27" s="29"/>
      <c r="L27" s="11"/>
      <c r="M27" s="11"/>
      <c r="N27" s="10"/>
      <c r="O27" s="10"/>
    </row>
    <row r="28" spans="1:15" s="8" customFormat="1" ht="20.100000000000001" customHeight="1" thickBot="1">
      <c r="A28" s="561"/>
      <c r="B28" s="356" t="s">
        <v>41</v>
      </c>
      <c r="C28" s="357">
        <v>2836450</v>
      </c>
      <c r="D28" s="357">
        <v>2556540</v>
      </c>
      <c r="E28" s="43"/>
      <c r="F28"/>
      <c r="G28"/>
      <c r="H28"/>
      <c r="I28"/>
      <c r="J28"/>
      <c r="K28" s="29"/>
      <c r="L28" s="11"/>
      <c r="M28" s="11"/>
      <c r="N28" s="10"/>
      <c r="O28" s="10"/>
    </row>
    <row r="29" spans="1:15" s="8" customFormat="1" ht="20.100000000000001" customHeight="1" thickBot="1">
      <c r="A29" s="561"/>
      <c r="B29" s="356" t="s">
        <v>1</v>
      </c>
      <c r="C29" s="358">
        <v>8509350</v>
      </c>
      <c r="D29" s="358">
        <v>11262510</v>
      </c>
      <c r="E29" s="43"/>
      <c r="F29"/>
      <c r="G29"/>
      <c r="H29"/>
      <c r="I29"/>
      <c r="J29"/>
      <c r="K29" s="29"/>
      <c r="L29" s="11"/>
      <c r="M29" s="11"/>
      <c r="N29" s="10"/>
      <c r="O29" s="10"/>
    </row>
    <row r="30" spans="1:15" s="8" customFormat="1" ht="20.100000000000001" customHeight="1" thickBot="1">
      <c r="A30" s="561"/>
      <c r="B30" s="356" t="s">
        <v>42</v>
      </c>
      <c r="C30" s="359">
        <v>20351550</v>
      </c>
      <c r="D30" s="359">
        <v>23264820</v>
      </c>
      <c r="E30" s="43"/>
      <c r="F30"/>
      <c r="G30"/>
      <c r="H30"/>
      <c r="I30"/>
      <c r="J30"/>
      <c r="K30" s="29"/>
      <c r="L30" s="11"/>
      <c r="M30" s="11"/>
      <c r="N30" s="10"/>
      <c r="O30" s="10"/>
    </row>
    <row r="31" spans="1:15" s="8" customFormat="1" ht="20.100000000000001" customHeight="1" thickBot="1">
      <c r="A31" s="561"/>
      <c r="B31" s="356" t="s">
        <v>144</v>
      </c>
      <c r="C31" s="358">
        <v>31697350</v>
      </c>
      <c r="D31" s="358">
        <v>37083870</v>
      </c>
      <c r="E31" s="43"/>
      <c r="F31"/>
      <c r="G31"/>
      <c r="H31"/>
      <c r="I31"/>
      <c r="J31"/>
      <c r="K31" s="29"/>
      <c r="L31" s="11"/>
      <c r="M31" s="11"/>
      <c r="N31" s="10"/>
      <c r="O31" s="10"/>
    </row>
    <row r="32" spans="1:15" s="8" customFormat="1" ht="20.100000000000001" customHeight="1" thickBot="1">
      <c r="A32" s="561"/>
      <c r="B32" s="486" t="s">
        <v>145</v>
      </c>
      <c r="C32" s="366">
        <v>22975245</v>
      </c>
      <c r="D32" s="488">
        <v>29826540</v>
      </c>
      <c r="E32" s="43"/>
      <c r="F32"/>
      <c r="G32"/>
      <c r="H32"/>
      <c r="I32"/>
      <c r="J32"/>
      <c r="K32" s="29"/>
      <c r="L32" s="11"/>
      <c r="M32" s="11"/>
      <c r="N32" s="10"/>
      <c r="O32" s="10"/>
    </row>
    <row r="33" spans="1:15" s="8" customFormat="1" ht="20.100000000000001" customHeight="1" thickBot="1">
      <c r="A33" s="561"/>
      <c r="B33" s="356" t="s">
        <v>43</v>
      </c>
      <c r="C33" s="357">
        <v>54672595</v>
      </c>
      <c r="D33" s="357">
        <v>66910410</v>
      </c>
      <c r="E33" s="43"/>
      <c r="F33"/>
      <c r="G33"/>
      <c r="H33"/>
      <c r="I33"/>
      <c r="J33"/>
      <c r="K33" s="29"/>
      <c r="L33" s="11"/>
      <c r="M33" s="11"/>
      <c r="N33" s="10"/>
      <c r="O33" s="10"/>
    </row>
    <row r="34" spans="1:15" s="8" customFormat="1" ht="20.100000000000001" customHeight="1" thickBot="1">
      <c r="A34" s="561"/>
      <c r="B34" s="363" t="s">
        <v>146</v>
      </c>
      <c r="C34" s="364"/>
      <c r="D34" s="367"/>
      <c r="E34" s="43"/>
      <c r="F34"/>
      <c r="G34"/>
      <c r="H34"/>
      <c r="I34"/>
      <c r="J34"/>
      <c r="K34" s="29"/>
      <c r="L34" s="11"/>
      <c r="M34" s="11"/>
      <c r="N34" s="10"/>
      <c r="O34" s="10"/>
    </row>
    <row r="35" spans="1:15" s="8" customFormat="1" ht="20.100000000000001" customHeight="1" thickBot="1">
      <c r="A35" s="561"/>
      <c r="B35" s="356" t="s">
        <v>44</v>
      </c>
      <c r="C35" s="357">
        <v>5013470</v>
      </c>
      <c r="D35" s="357">
        <v>6085260</v>
      </c>
      <c r="F35" s="118"/>
      <c r="G35"/>
      <c r="H35"/>
      <c r="I35"/>
      <c r="J35"/>
      <c r="K35" s="29"/>
      <c r="L35" s="11"/>
      <c r="M35" s="11"/>
      <c r="N35" s="10"/>
      <c r="O35" s="10"/>
    </row>
    <row r="36" spans="1:15" s="8" customFormat="1" ht="20.100000000000001" customHeight="1" thickBot="1">
      <c r="A36" s="561"/>
      <c r="B36" s="356" t="s">
        <v>29</v>
      </c>
      <c r="C36" s="358">
        <v>1489200</v>
      </c>
      <c r="D36" s="358">
        <v>2045340</v>
      </c>
      <c r="F36" s="118"/>
      <c r="G36"/>
      <c r="H36"/>
      <c r="I36"/>
      <c r="J36"/>
      <c r="K36" s="29"/>
      <c r="L36" s="11"/>
      <c r="M36" s="11"/>
      <c r="N36" s="10"/>
      <c r="O36" s="10"/>
    </row>
    <row r="37" spans="1:15" s="8" customFormat="1" ht="20.100000000000001" customHeight="1" thickBot="1">
      <c r="A37" s="561"/>
      <c r="B37" s="356" t="s">
        <v>22</v>
      </c>
      <c r="C37" s="359">
        <v>7216431</v>
      </c>
      <c r="D37" s="359">
        <v>9071590</v>
      </c>
      <c r="E37" s="45"/>
      <c r="F37" s="119"/>
      <c r="G37"/>
      <c r="H37"/>
      <c r="I37"/>
      <c r="J37"/>
      <c r="K37" s="29"/>
      <c r="L37" s="11"/>
      <c r="M37" s="11"/>
      <c r="N37" s="10"/>
      <c r="O37" s="10"/>
    </row>
    <row r="38" spans="1:15" s="8" customFormat="1" ht="20.100000000000001" customHeight="1" thickBot="1">
      <c r="A38" s="561"/>
      <c r="B38" s="356" t="s">
        <v>147</v>
      </c>
      <c r="C38" s="358">
        <v>13719101</v>
      </c>
      <c r="D38" s="358">
        <v>17202190</v>
      </c>
      <c r="E38" s="45"/>
      <c r="F38" s="120"/>
      <c r="G38"/>
      <c r="H38"/>
      <c r="I38"/>
      <c r="J38"/>
      <c r="K38" s="29"/>
      <c r="L38" s="11"/>
      <c r="M38" s="11"/>
      <c r="N38" s="10"/>
      <c r="O38" s="10"/>
    </row>
    <row r="39" spans="1:15" s="8" customFormat="1" ht="20.100000000000001" customHeight="1" thickBot="1">
      <c r="A39" s="561"/>
      <c r="B39" s="356" t="s">
        <v>23</v>
      </c>
      <c r="C39" s="359">
        <v>12359868</v>
      </c>
      <c r="D39" s="359">
        <v>12783245</v>
      </c>
      <c r="E39" s="45"/>
      <c r="F39" s="119"/>
      <c r="G39"/>
      <c r="H39"/>
      <c r="I39"/>
      <c r="J39"/>
      <c r="K39" s="29"/>
      <c r="L39" s="11"/>
      <c r="M39" s="11"/>
      <c r="N39" s="10"/>
      <c r="O39" s="10"/>
    </row>
    <row r="40" spans="1:15" s="8" customFormat="1" ht="20.100000000000001" customHeight="1" thickBot="1">
      <c r="A40" s="561"/>
      <c r="B40" s="356" t="s">
        <v>45</v>
      </c>
      <c r="C40" s="358">
        <v>26078969</v>
      </c>
      <c r="D40" s="358">
        <v>29985435</v>
      </c>
      <c r="E40" s="44"/>
      <c r="F40" s="120"/>
      <c r="G40"/>
      <c r="H40"/>
      <c r="I40"/>
      <c r="J40"/>
      <c r="K40" s="29"/>
      <c r="L40" s="11"/>
      <c r="M40" s="11"/>
      <c r="N40" s="10"/>
      <c r="O40" s="10"/>
    </row>
    <row r="41" spans="1:15" s="8" customFormat="1" ht="20.100000000000001" customHeight="1" thickBot="1">
      <c r="A41" s="561"/>
      <c r="B41" s="356" t="s">
        <v>3</v>
      </c>
      <c r="C41" s="358">
        <v>2040000</v>
      </c>
      <c r="D41" s="358">
        <v>2160000</v>
      </c>
      <c r="E41" s="43"/>
      <c r="F41"/>
      <c r="G41"/>
      <c r="H41"/>
      <c r="I41"/>
      <c r="J41"/>
      <c r="K41" s="29"/>
      <c r="L41" s="11"/>
      <c r="M41" s="11"/>
      <c r="N41" s="10"/>
      <c r="O41" s="10"/>
    </row>
    <row r="42" spans="1:15" s="8" customFormat="1" ht="20.100000000000001" customHeight="1" thickBot="1">
      <c r="A42" s="561"/>
      <c r="B42" s="356" t="s">
        <v>46</v>
      </c>
      <c r="C42" s="358">
        <v>26553626</v>
      </c>
      <c r="D42" s="358">
        <v>34764975</v>
      </c>
      <c r="E42" s="43"/>
      <c r="F42"/>
      <c r="G42"/>
      <c r="H42"/>
      <c r="I42"/>
      <c r="J42"/>
      <c r="K42" s="29"/>
      <c r="L42" s="11"/>
      <c r="M42" s="11"/>
      <c r="N42" s="10"/>
      <c r="O42" s="10"/>
    </row>
    <row r="43" spans="1:15" s="8" customFormat="1" ht="20.100000000000001" customHeight="1" thickBot="1">
      <c r="A43" s="561"/>
      <c r="B43" s="356" t="s">
        <v>148</v>
      </c>
      <c r="C43" s="366">
        <v>28593626</v>
      </c>
      <c r="D43" s="366">
        <v>36924975</v>
      </c>
      <c r="E43" s="43"/>
      <c r="F43"/>
      <c r="G43"/>
      <c r="H43"/>
      <c r="I43"/>
      <c r="J43"/>
      <c r="K43" s="29"/>
      <c r="L43" s="11"/>
      <c r="M43" s="11"/>
      <c r="N43" s="10"/>
      <c r="O43" s="10"/>
    </row>
    <row r="44" spans="1:15" s="8" customFormat="1" ht="29.25" customHeight="1" thickBot="1">
      <c r="A44" s="562"/>
      <c r="B44" s="368" t="s">
        <v>149</v>
      </c>
      <c r="C44" s="369">
        <v>54672595</v>
      </c>
      <c r="D44" s="369">
        <v>66910410</v>
      </c>
      <c r="E44" s="43"/>
      <c r="F44"/>
      <c r="G44"/>
      <c r="H44"/>
      <c r="I44"/>
      <c r="J44"/>
      <c r="K44" s="29"/>
      <c r="L44" s="11"/>
      <c r="M44" s="11"/>
      <c r="N44" s="10"/>
      <c r="O44" s="10"/>
    </row>
    <row r="45" spans="1:15" s="8" customFormat="1" ht="20.100000000000001" customHeight="1" thickTop="1" thickBot="1">
      <c r="A45" s="50"/>
      <c r="B45" s="43"/>
      <c r="C45" s="43"/>
      <c r="D45" s="43"/>
      <c r="E45" s="43"/>
      <c r="F45"/>
      <c r="G45"/>
      <c r="H45"/>
      <c r="I45"/>
      <c r="J45"/>
      <c r="K45" s="29"/>
      <c r="L45" s="11"/>
      <c r="M45" s="11"/>
      <c r="N45" s="10"/>
      <c r="O45" s="10"/>
    </row>
    <row r="46" spans="1:15" s="8" customFormat="1" ht="20.100000000000001" customHeight="1" thickTop="1" thickBot="1">
      <c r="A46" s="558" t="s">
        <v>150</v>
      </c>
      <c r="B46" s="491" t="s">
        <v>47</v>
      </c>
      <c r="C46" s="370">
        <f>C26</f>
        <v>2012</v>
      </c>
      <c r="D46" s="370">
        <v>2013</v>
      </c>
      <c r="E46" s="374" t="s">
        <v>167</v>
      </c>
      <c r="F46"/>
      <c r="G46"/>
      <c r="H46"/>
      <c r="I46"/>
      <c r="J46"/>
      <c r="K46" s="29"/>
      <c r="L46" s="11"/>
      <c r="M46" s="11"/>
      <c r="N46" s="10"/>
      <c r="O46" s="10"/>
    </row>
    <row r="47" spans="1:15" s="8" customFormat="1" ht="20.100000000000001" customHeight="1" thickBot="1">
      <c r="A47" s="561"/>
      <c r="B47" s="360" t="s">
        <v>48</v>
      </c>
      <c r="C47" s="371">
        <v>0.112</v>
      </c>
      <c r="D47" s="371">
        <v>0.20180000000000001</v>
      </c>
      <c r="E47" s="375">
        <v>0.124</v>
      </c>
      <c r="F47"/>
      <c r="G47"/>
      <c r="H47"/>
      <c r="I47"/>
      <c r="J47"/>
      <c r="K47" s="29"/>
      <c r="L47" s="11"/>
      <c r="M47" s="11"/>
      <c r="N47" s="10"/>
      <c r="O47" s="10"/>
    </row>
    <row r="48" spans="1:15" s="8" customFormat="1" ht="20.100000000000001" customHeight="1" thickBot="1">
      <c r="A48" s="561"/>
      <c r="B48" s="487" t="s">
        <v>49</v>
      </c>
      <c r="C48" s="371">
        <v>7.6799999999999993E-2</v>
      </c>
      <c r="D48" s="371">
        <v>8.8200000000000001E-2</v>
      </c>
      <c r="E48" s="489">
        <v>7.8E-2</v>
      </c>
      <c r="F48"/>
      <c r="G48"/>
      <c r="H48"/>
      <c r="I48"/>
      <c r="J48"/>
      <c r="K48" s="29"/>
      <c r="L48" s="11"/>
      <c r="M48" s="11"/>
      <c r="N48" s="10"/>
      <c r="O48" s="10"/>
    </row>
    <row r="49" spans="1:17" s="8" customFormat="1" ht="20.100000000000001" customHeight="1" thickBot="1">
      <c r="A49" s="561"/>
      <c r="B49" s="487" t="s">
        <v>151</v>
      </c>
      <c r="C49" s="371">
        <v>6.7199999999999996E-2</v>
      </c>
      <c r="D49" s="371">
        <v>7.1199999999999999E-2</v>
      </c>
      <c r="E49" s="489">
        <v>0.08</v>
      </c>
      <c r="F49"/>
      <c r="G49"/>
      <c r="H49"/>
      <c r="I49"/>
      <c r="J49"/>
      <c r="K49" s="29"/>
      <c r="L49" s="11"/>
      <c r="M49" s="11"/>
      <c r="N49" s="10"/>
      <c r="O49" s="10"/>
    </row>
    <row r="50" spans="1:17" s="8" customFormat="1" ht="20.100000000000001" customHeight="1" thickBot="1">
      <c r="A50" s="561"/>
      <c r="B50" s="360" t="s">
        <v>152</v>
      </c>
      <c r="C50" s="371">
        <v>6.9199999999999998E-2</v>
      </c>
      <c r="D50" s="371">
        <v>6.9199999999999998E-2</v>
      </c>
      <c r="E50" s="375">
        <v>7.2999999999999995E-2</v>
      </c>
      <c r="F50"/>
      <c r="G50"/>
      <c r="H50"/>
      <c r="I50"/>
      <c r="J50"/>
      <c r="K50" s="29"/>
      <c r="L50" s="11"/>
      <c r="M50" s="11"/>
      <c r="N50" s="10"/>
      <c r="O50" s="10"/>
    </row>
    <row r="51" spans="1:17" s="8" customFormat="1" ht="20.100000000000001" customHeight="1" thickBot="1">
      <c r="A51" s="561"/>
      <c r="B51" s="360" t="s">
        <v>50</v>
      </c>
      <c r="C51" s="372">
        <v>0.36</v>
      </c>
      <c r="D51" s="372">
        <v>0.36</v>
      </c>
      <c r="E51" s="376">
        <v>0.36</v>
      </c>
      <c r="F51"/>
      <c r="G51"/>
      <c r="H51"/>
      <c r="I51"/>
      <c r="J51"/>
      <c r="K51" s="29"/>
      <c r="L51" s="11"/>
      <c r="M51" s="11"/>
      <c r="N51" s="10"/>
      <c r="O51" s="10"/>
    </row>
    <row r="52" spans="1:17" s="8" customFormat="1" ht="20.100000000000001" customHeight="1" thickBot="1">
      <c r="A52" s="561"/>
      <c r="B52" s="360" t="s">
        <v>51</v>
      </c>
      <c r="C52" s="372">
        <v>0.33</v>
      </c>
      <c r="D52" s="372">
        <v>0.33</v>
      </c>
      <c r="E52" s="377">
        <v>0.33</v>
      </c>
      <c r="F52"/>
      <c r="G52"/>
      <c r="H52"/>
      <c r="I52"/>
      <c r="J52"/>
      <c r="K52" s="29"/>
      <c r="L52" s="11"/>
      <c r="M52" s="11"/>
      <c r="N52" s="10"/>
      <c r="O52" s="10"/>
    </row>
    <row r="53" spans="1:17" s="8" customFormat="1" ht="20.100000000000001" customHeight="1" thickBot="1">
      <c r="A53" s="561"/>
      <c r="B53" s="487" t="s">
        <v>52</v>
      </c>
      <c r="C53" s="490">
        <v>0.84</v>
      </c>
      <c r="D53" s="490">
        <v>0.91</v>
      </c>
      <c r="E53" s="147"/>
      <c r="F53"/>
      <c r="G53"/>
      <c r="H53"/>
      <c r="I53"/>
      <c r="J53"/>
      <c r="K53" s="29"/>
      <c r="L53" s="11"/>
      <c r="M53" s="11"/>
      <c r="N53" s="10"/>
      <c r="O53" s="10"/>
    </row>
    <row r="54" spans="1:17" s="8" customFormat="1" ht="20.100000000000001" customHeight="1" thickBot="1">
      <c r="A54" s="561"/>
      <c r="B54" s="487" t="s">
        <v>153</v>
      </c>
      <c r="C54" s="494">
        <v>30.87</v>
      </c>
      <c r="D54" s="494">
        <v>30.58</v>
      </c>
      <c r="E54" s="148"/>
      <c r="F54"/>
      <c r="G54"/>
      <c r="H54"/>
      <c r="I54"/>
      <c r="J54"/>
      <c r="K54" s="29"/>
      <c r="L54" s="11"/>
      <c r="M54" s="11"/>
      <c r="N54" s="10"/>
      <c r="O54" s="10"/>
    </row>
    <row r="55" spans="1:17" s="8" customFormat="1" ht="20.100000000000001" customHeight="1" thickBot="1">
      <c r="A55" s="562"/>
      <c r="B55" s="368" t="s">
        <v>154</v>
      </c>
      <c r="C55" s="373">
        <v>1750000</v>
      </c>
      <c r="D55" s="373">
        <v>1750000</v>
      </c>
      <c r="E55" s="149"/>
      <c r="F55"/>
      <c r="G55"/>
      <c r="H55"/>
      <c r="I55"/>
      <c r="J55"/>
      <c r="K55" s="29"/>
      <c r="L55" s="11"/>
      <c r="M55" s="11"/>
      <c r="N55" s="10"/>
      <c r="O55" s="10"/>
    </row>
    <row r="56" spans="1:17" s="11" customFormat="1" ht="13.5" customHeight="1" thickTop="1" thickBot="1">
      <c r="I56"/>
      <c r="J56"/>
    </row>
    <row r="57" spans="1:17" s="11" customFormat="1" ht="45" customHeight="1" thickTop="1" thickBot="1">
      <c r="A57" s="349" t="s">
        <v>75</v>
      </c>
      <c r="B57" s="531" t="s">
        <v>279</v>
      </c>
      <c r="C57" s="531"/>
      <c r="D57" s="531"/>
      <c r="E57" s="531"/>
      <c r="F57" s="531"/>
      <c r="I57"/>
      <c r="J57"/>
    </row>
    <row r="58" spans="1:17" s="9" customFormat="1" ht="64.5" customHeight="1" thickTop="1" thickBot="1">
      <c r="A58" s="563" t="s">
        <v>96</v>
      </c>
      <c r="B58" s="127" t="s">
        <v>31</v>
      </c>
      <c r="C58" s="30"/>
      <c r="D58" s="340" t="s">
        <v>203</v>
      </c>
      <c r="E58" s="341" t="s">
        <v>127</v>
      </c>
      <c r="F58" s="51" t="s">
        <v>105</v>
      </c>
      <c r="G58" s="11"/>
      <c r="H58" s="11"/>
      <c r="I58"/>
      <c r="J58"/>
      <c r="L58" s="11"/>
      <c r="M58" s="11"/>
      <c r="N58" s="11"/>
      <c r="O58" s="17"/>
      <c r="P58" s="17"/>
      <c r="Q58" s="8"/>
    </row>
    <row r="59" spans="1:17" s="9" customFormat="1" ht="20.100000000000001" customHeight="1" thickTop="1" thickBot="1">
      <c r="A59" s="563"/>
      <c r="B59" s="155" t="s">
        <v>58</v>
      </c>
      <c r="C59" s="156"/>
      <c r="D59" s="157"/>
      <c r="E59" s="158"/>
      <c r="F59" s="160"/>
      <c r="G59" s="526" t="s">
        <v>121</v>
      </c>
      <c r="H59"/>
      <c r="I59"/>
      <c r="J59"/>
      <c r="K59" s="11"/>
      <c r="L59" s="11"/>
      <c r="M59" s="11"/>
      <c r="N59" s="11"/>
      <c r="Q59" s="8"/>
    </row>
    <row r="60" spans="1:17" s="9" customFormat="1" ht="20.100000000000001" customHeight="1" thickTop="1" thickBot="1">
      <c r="A60" s="563"/>
      <c r="B60" s="61" t="s">
        <v>59</v>
      </c>
      <c r="C60" s="30"/>
      <c r="D60" s="342">
        <v>7.6</v>
      </c>
      <c r="E60" s="343">
        <v>7.4</v>
      </c>
      <c r="F60" s="174">
        <f>+D60</f>
        <v>7.6</v>
      </c>
      <c r="G60" s="527"/>
      <c r="H60"/>
      <c r="I60"/>
      <c r="J60"/>
      <c r="K60" s="11"/>
      <c r="L60" s="11"/>
      <c r="M60" s="11"/>
      <c r="N60" s="11"/>
      <c r="Q60" s="8"/>
    </row>
    <row r="61" spans="1:17" s="9" customFormat="1" ht="20.100000000000001" customHeight="1" thickTop="1" thickBot="1">
      <c r="A61" s="563"/>
      <c r="B61" s="61" t="s">
        <v>192</v>
      </c>
      <c r="C61" s="30"/>
      <c r="D61" s="342">
        <v>2.5</v>
      </c>
      <c r="E61" s="343">
        <v>2.7</v>
      </c>
      <c r="F61" s="174">
        <f>+E61</f>
        <v>2.7</v>
      </c>
      <c r="G61" s="527"/>
      <c r="H61"/>
      <c r="I61"/>
      <c r="J61"/>
      <c r="K61" s="11"/>
      <c r="L61" s="11"/>
      <c r="M61" s="11"/>
      <c r="N61" s="11"/>
      <c r="Q61" s="8"/>
    </row>
    <row r="62" spans="1:17" s="9" customFormat="1" ht="20.100000000000001" customHeight="1" thickTop="1" thickBot="1">
      <c r="A62" s="563"/>
      <c r="B62" s="61" t="s">
        <v>193</v>
      </c>
      <c r="C62" s="30"/>
      <c r="D62" s="342">
        <v>2.9</v>
      </c>
      <c r="E62" s="344">
        <v>2.7</v>
      </c>
      <c r="F62" s="174">
        <f>+D62</f>
        <v>2.9</v>
      </c>
      <c r="G62" s="527"/>
      <c r="H62"/>
      <c r="I62"/>
      <c r="J62"/>
      <c r="K62" s="11"/>
      <c r="L62" s="11"/>
      <c r="M62" s="11"/>
      <c r="N62" s="11"/>
      <c r="Q62" s="8"/>
    </row>
    <row r="63" spans="1:17" s="9" customFormat="1" ht="20.100000000000001" customHeight="1" thickTop="1" thickBot="1">
      <c r="A63" s="563"/>
      <c r="B63" s="61" t="s">
        <v>194</v>
      </c>
      <c r="C63" s="30"/>
      <c r="D63" s="342">
        <v>1.3</v>
      </c>
      <c r="E63" s="343">
        <v>1.3</v>
      </c>
      <c r="F63" s="174">
        <v>1.3</v>
      </c>
      <c r="G63" s="527"/>
      <c r="H63"/>
      <c r="I63"/>
      <c r="J63"/>
      <c r="K63" s="11"/>
      <c r="L63" s="11"/>
      <c r="M63" s="11"/>
      <c r="N63" s="11"/>
      <c r="Q63" s="8"/>
    </row>
    <row r="64" spans="1:17" s="9" customFormat="1" ht="20.100000000000001" customHeight="1" thickTop="1" thickBot="1">
      <c r="A64" s="563"/>
      <c r="B64" s="155" t="s">
        <v>62</v>
      </c>
      <c r="C64" s="156"/>
      <c r="D64" s="157"/>
      <c r="E64" s="158"/>
      <c r="F64" s="159"/>
      <c r="G64" s="527"/>
      <c r="H64"/>
      <c r="I64"/>
      <c r="J64"/>
      <c r="K64" s="11"/>
      <c r="L64" s="11"/>
      <c r="M64" s="11"/>
      <c r="N64" s="11"/>
      <c r="Q64" s="8"/>
    </row>
    <row r="65" spans="1:17" s="9" customFormat="1" ht="20.100000000000001" customHeight="1" thickTop="1" thickBot="1">
      <c r="A65" s="563"/>
      <c r="B65" s="61" t="s">
        <v>33</v>
      </c>
      <c r="C65" s="30"/>
      <c r="D65" s="342">
        <v>2.2000000000000002</v>
      </c>
      <c r="E65" s="343">
        <v>2.4</v>
      </c>
      <c r="F65" s="175">
        <f>+E65</f>
        <v>2.4</v>
      </c>
      <c r="G65" s="527"/>
      <c r="H65"/>
      <c r="I65"/>
      <c r="J65"/>
      <c r="K65" s="11"/>
      <c r="L65" s="11"/>
      <c r="M65" s="11"/>
      <c r="N65" s="11"/>
      <c r="Q65" s="8"/>
    </row>
    <row r="66" spans="1:17" s="9" customFormat="1" ht="20.100000000000001" customHeight="1" thickTop="1" thickBot="1">
      <c r="A66" s="563"/>
      <c r="B66" s="61" t="s">
        <v>63</v>
      </c>
      <c r="C66" s="30"/>
      <c r="D66" s="342">
        <v>0.8</v>
      </c>
      <c r="E66" s="343">
        <v>1</v>
      </c>
      <c r="F66" s="175">
        <f>+E66</f>
        <v>1</v>
      </c>
      <c r="G66" s="527"/>
      <c r="H66"/>
      <c r="I66"/>
      <c r="J66"/>
      <c r="K66" s="11"/>
      <c r="L66" s="11"/>
      <c r="M66" s="11"/>
      <c r="N66" s="11"/>
      <c r="Q66" s="8"/>
    </row>
    <row r="67" spans="1:17" s="9" customFormat="1" ht="19.5" thickTop="1" thickBot="1">
      <c r="A67" s="563"/>
      <c r="B67" s="155" t="s">
        <v>53</v>
      </c>
      <c r="C67" s="156"/>
      <c r="D67" s="161"/>
      <c r="E67" s="162"/>
      <c r="F67" s="163"/>
      <c r="G67" s="527"/>
      <c r="H67" s="11"/>
      <c r="I67"/>
      <c r="J67"/>
      <c r="L67" s="11"/>
      <c r="M67" s="11"/>
      <c r="N67" s="11"/>
      <c r="O67" s="17"/>
      <c r="P67" s="17"/>
      <c r="Q67" s="8"/>
    </row>
    <row r="68" spans="1:17" s="9" customFormat="1" ht="20.100000000000001" customHeight="1" thickTop="1" thickBot="1">
      <c r="A68" s="563"/>
      <c r="B68" s="61" t="s">
        <v>54</v>
      </c>
      <c r="C68" s="30"/>
      <c r="D68" s="345">
        <v>0.107</v>
      </c>
      <c r="E68" s="346">
        <v>0.20399999999999999</v>
      </c>
      <c r="F68" s="173">
        <f>+E68</f>
        <v>0.20399999999999999</v>
      </c>
      <c r="G68" s="527"/>
      <c r="H68"/>
      <c r="I68"/>
      <c r="J68"/>
      <c r="K68" s="11"/>
      <c r="L68" s="11"/>
      <c r="M68" s="11"/>
      <c r="N68" s="11"/>
      <c r="O68" s="17"/>
      <c r="P68" s="17"/>
      <c r="Q68" s="8"/>
    </row>
    <row r="69" spans="1:17" s="9" customFormat="1" ht="20.100000000000001" customHeight="1" thickTop="1" thickBot="1">
      <c r="A69" s="563"/>
      <c r="B69" s="61" t="s">
        <v>55</v>
      </c>
      <c r="C69" s="30"/>
      <c r="D69" s="345">
        <v>5.7000000000000002E-2</v>
      </c>
      <c r="E69" s="346">
        <v>0.115</v>
      </c>
      <c r="F69" s="173">
        <f>+E69</f>
        <v>0.115</v>
      </c>
      <c r="G69" s="527"/>
      <c r="H69"/>
      <c r="I69"/>
      <c r="J69"/>
      <c r="K69" s="11"/>
      <c r="L69" s="11"/>
      <c r="M69" s="11"/>
      <c r="N69" s="11"/>
      <c r="Q69" s="8"/>
    </row>
    <row r="70" spans="1:17" s="9" customFormat="1" ht="20.100000000000001" customHeight="1" thickTop="1" thickBot="1">
      <c r="A70" s="563"/>
      <c r="B70" s="61" t="s">
        <v>56</v>
      </c>
      <c r="C70" s="30"/>
      <c r="D70" s="345">
        <v>7.2999999999999995E-2</v>
      </c>
      <c r="E70" s="346">
        <v>0.154</v>
      </c>
      <c r="F70" s="173">
        <f>+E70</f>
        <v>0.154</v>
      </c>
      <c r="G70" s="527"/>
      <c r="H70"/>
      <c r="I70"/>
      <c r="J70"/>
      <c r="K70" s="11"/>
      <c r="L70" s="11"/>
      <c r="M70" s="11"/>
      <c r="N70" s="11"/>
      <c r="Q70" s="8"/>
    </row>
    <row r="71" spans="1:17" s="9" customFormat="1" ht="20.100000000000001" customHeight="1" thickTop="1" thickBot="1">
      <c r="A71" s="563"/>
      <c r="B71" s="61" t="s">
        <v>57</v>
      </c>
      <c r="C71" s="30"/>
      <c r="D71" s="345">
        <v>0.13200000000000001</v>
      </c>
      <c r="E71" s="346">
        <v>0.23499999999999999</v>
      </c>
      <c r="F71" s="173">
        <f>+E71:E71</f>
        <v>0.23499999999999999</v>
      </c>
      <c r="G71" s="527"/>
      <c r="H71"/>
      <c r="I71"/>
      <c r="J71"/>
      <c r="K71" s="11"/>
      <c r="L71" s="11"/>
      <c r="M71" s="11"/>
      <c r="N71" s="11"/>
      <c r="Q71" s="8"/>
    </row>
    <row r="72" spans="1:17" s="9" customFormat="1" ht="20.100000000000001" customHeight="1" thickTop="1" thickBot="1">
      <c r="A72" s="563"/>
      <c r="B72" s="155" t="s">
        <v>64</v>
      </c>
      <c r="C72" s="156"/>
      <c r="D72" s="157"/>
      <c r="E72" s="158"/>
      <c r="F72" s="164"/>
      <c r="G72" s="527"/>
      <c r="H72"/>
      <c r="I72"/>
      <c r="J72"/>
      <c r="K72" s="11"/>
      <c r="L72" s="11"/>
      <c r="M72" s="11"/>
      <c r="N72" s="11"/>
      <c r="Q72" s="8"/>
    </row>
    <row r="73" spans="1:17" s="9" customFormat="1" ht="20.100000000000001" customHeight="1" thickTop="1" thickBot="1">
      <c r="A73" s="563"/>
      <c r="B73" s="61" t="s">
        <v>65</v>
      </c>
      <c r="C73" s="30"/>
      <c r="D73" s="345">
        <v>0.44800000000000001</v>
      </c>
      <c r="E73" s="346">
        <v>0.3</v>
      </c>
      <c r="F73" s="173">
        <f>+E73</f>
        <v>0.3</v>
      </c>
      <c r="G73" s="527"/>
      <c r="H73"/>
      <c r="I73"/>
      <c r="J73"/>
      <c r="K73" s="11"/>
      <c r="L73" s="11"/>
      <c r="M73" s="11"/>
      <c r="N73" s="11"/>
      <c r="Q73" s="8"/>
    </row>
    <row r="74" spans="1:17" s="9" customFormat="1" ht="20.100000000000001" customHeight="1" thickTop="1" thickBot="1">
      <c r="A74" s="563"/>
      <c r="B74" s="61" t="s">
        <v>66</v>
      </c>
      <c r="C74" s="30"/>
      <c r="D74" s="342">
        <v>0.8</v>
      </c>
      <c r="E74" s="343">
        <v>0.5</v>
      </c>
      <c r="F74" s="339">
        <f>+E74</f>
        <v>0.5</v>
      </c>
      <c r="G74" s="527"/>
      <c r="H74"/>
      <c r="I74"/>
      <c r="J74"/>
      <c r="K74" s="11"/>
      <c r="L74" s="11"/>
      <c r="M74" s="11"/>
      <c r="N74" s="11"/>
      <c r="Q74" s="8"/>
    </row>
    <row r="75" spans="1:17" s="9" customFormat="1" ht="20.100000000000001" customHeight="1" thickTop="1" thickBot="1">
      <c r="A75" s="563"/>
      <c r="B75" s="61" t="s">
        <v>67</v>
      </c>
      <c r="C75" s="30"/>
      <c r="D75" s="342">
        <v>6</v>
      </c>
      <c r="E75" s="343">
        <v>16.600000000000001</v>
      </c>
      <c r="F75" s="174">
        <f>+E75</f>
        <v>16.600000000000001</v>
      </c>
      <c r="G75" s="527"/>
      <c r="H75"/>
      <c r="I75"/>
      <c r="J75"/>
      <c r="K75" s="11"/>
      <c r="L75" s="11"/>
      <c r="M75" s="11"/>
      <c r="N75" s="11"/>
      <c r="Q75" s="8"/>
    </row>
    <row r="76" spans="1:17" s="9" customFormat="1" ht="20.100000000000001" customHeight="1" thickTop="1" thickBot="1">
      <c r="A76" s="564"/>
      <c r="B76" s="62" t="s">
        <v>68</v>
      </c>
      <c r="C76" s="31"/>
      <c r="D76" s="347">
        <v>7.3</v>
      </c>
      <c r="E76" s="348">
        <v>18.899999999999999</v>
      </c>
      <c r="F76" s="174">
        <f>+E76</f>
        <v>18.899999999999999</v>
      </c>
      <c r="G76" s="528"/>
      <c r="H76"/>
      <c r="I76"/>
      <c r="J76"/>
      <c r="K76" s="11"/>
      <c r="L76" s="11"/>
      <c r="M76" s="11"/>
      <c r="N76" s="11"/>
      <c r="Q76" s="8"/>
    </row>
    <row r="77" spans="1:17" customFormat="1" ht="20.100000000000001" customHeight="1" thickTop="1" thickBot="1"/>
    <row r="78" spans="1:17" s="11" customFormat="1" ht="41.25" customHeight="1" thickTop="1" thickBot="1">
      <c r="A78" s="349" t="s">
        <v>76</v>
      </c>
      <c r="B78" s="531" t="s">
        <v>81</v>
      </c>
      <c r="C78" s="531"/>
      <c r="D78" s="531"/>
      <c r="E78" s="531"/>
      <c r="F78" s="531"/>
      <c r="I78"/>
      <c r="J78"/>
    </row>
    <row r="79" spans="1:17" s="11" customFormat="1" ht="27.75" customHeight="1" thickTop="1" thickBot="1">
      <c r="A79" s="565" t="s">
        <v>97</v>
      </c>
      <c r="B79" s="551" t="s">
        <v>199</v>
      </c>
      <c r="C79" s="552"/>
      <c r="D79" s="552"/>
      <c r="E79" s="553"/>
      <c r="F79" s="228">
        <f>E47</f>
        <v>0.124</v>
      </c>
      <c r="I79"/>
      <c r="J79"/>
    </row>
    <row r="80" spans="1:17" s="9" customFormat="1" ht="24.95" customHeight="1" thickTop="1" thickBot="1">
      <c r="A80" s="565"/>
      <c r="B80" s="395" t="s">
        <v>189</v>
      </c>
      <c r="C80" s="423"/>
      <c r="D80" s="424"/>
      <c r="E80" s="425"/>
      <c r="F80" s="464">
        <f>D12*(1+E47)</f>
        <v>95785976.160000011</v>
      </c>
      <c r="G80" s="469" t="s">
        <v>293</v>
      </c>
      <c r="H80" s="469"/>
      <c r="I80" s="470"/>
      <c r="J80" s="470"/>
      <c r="K80" s="471"/>
      <c r="L80" s="11"/>
      <c r="M80" s="11"/>
      <c r="N80" s="11"/>
      <c r="O80" s="16"/>
      <c r="P80" s="16"/>
    </row>
    <row r="81" spans="1:18" s="9" customFormat="1" ht="24.95" customHeight="1" thickTop="1" thickBot="1">
      <c r="A81" s="565"/>
      <c r="B81" s="399" t="s">
        <v>247</v>
      </c>
      <c r="C81" s="396"/>
      <c r="D81" s="396"/>
      <c r="E81" s="426"/>
      <c r="F81" s="465">
        <f>F80*F68</f>
        <v>19540339.136640001</v>
      </c>
      <c r="G81" s="469" t="s">
        <v>294</v>
      </c>
      <c r="H81" s="469"/>
      <c r="I81" s="470"/>
      <c r="J81" s="470"/>
      <c r="K81" s="471"/>
      <c r="L81" s="11"/>
      <c r="M81" s="11"/>
      <c r="N81" s="11"/>
      <c r="O81" s="16"/>
      <c r="P81" s="16"/>
    </row>
    <row r="82" spans="1:18" s="9" customFormat="1" ht="24.95" customHeight="1" thickTop="1" thickBot="1">
      <c r="A82" s="565"/>
      <c r="B82" s="399" t="s">
        <v>190</v>
      </c>
      <c r="C82" s="396"/>
      <c r="D82" s="396"/>
      <c r="E82" s="426"/>
      <c r="F82" s="465">
        <f>E48*D32</f>
        <v>2326470.12</v>
      </c>
      <c r="G82" s="469" t="s">
        <v>295</v>
      </c>
      <c r="H82" s="469"/>
      <c r="I82" s="470"/>
      <c r="J82" s="470"/>
      <c r="K82" s="471"/>
      <c r="L82" s="11"/>
      <c r="M82" s="11"/>
      <c r="N82" s="11"/>
      <c r="O82" s="16"/>
      <c r="P82" s="16"/>
    </row>
    <row r="83" spans="1:18" s="9" customFormat="1" ht="24.95" customHeight="1" thickTop="1" thickBot="1">
      <c r="A83" s="565"/>
      <c r="B83" s="399" t="s">
        <v>250</v>
      </c>
      <c r="C83" s="396"/>
      <c r="D83" s="396"/>
      <c r="E83" s="426"/>
      <c r="F83" s="465">
        <f>F81+F82</f>
        <v>21866809.256640002</v>
      </c>
      <c r="G83" s="469" t="s">
        <v>296</v>
      </c>
      <c r="H83" s="469"/>
      <c r="I83" s="470"/>
      <c r="J83" s="470"/>
      <c r="K83" s="471"/>
      <c r="L83" s="11"/>
      <c r="M83" s="11"/>
      <c r="N83" s="11"/>
      <c r="O83" s="16"/>
      <c r="P83" s="16"/>
    </row>
    <row r="84" spans="1:18" s="9" customFormat="1" ht="24.95" customHeight="1" thickTop="1" thickBot="1">
      <c r="A84" s="565"/>
      <c r="B84" s="399" t="s">
        <v>248</v>
      </c>
      <c r="C84" s="396"/>
      <c r="D84" s="396"/>
      <c r="E84" s="426"/>
      <c r="F84" s="465">
        <f>F80-F83</f>
        <v>73919166.903360009</v>
      </c>
      <c r="G84" s="469" t="s">
        <v>297</v>
      </c>
      <c r="H84" s="469"/>
      <c r="I84" s="470"/>
      <c r="J84" s="470"/>
      <c r="K84" s="471"/>
      <c r="L84" s="11"/>
      <c r="M84" s="11"/>
      <c r="N84" s="11"/>
      <c r="O84" s="16"/>
      <c r="P84" s="16"/>
    </row>
    <row r="85" spans="1:18" s="9" customFormat="1" ht="24.95" customHeight="1" thickTop="1" thickBot="1">
      <c r="A85" s="565"/>
      <c r="B85" s="399" t="s">
        <v>249</v>
      </c>
      <c r="C85" s="396"/>
      <c r="D85" s="396"/>
      <c r="E85" s="426"/>
      <c r="F85" s="465">
        <f>+F84*(D13/D15)</f>
        <v>57076792.554836325</v>
      </c>
      <c r="G85" s="469" t="s">
        <v>298</v>
      </c>
      <c r="H85" s="469"/>
      <c r="I85" s="470"/>
      <c r="J85" s="470"/>
      <c r="K85" s="471"/>
      <c r="L85" s="11"/>
      <c r="M85" s="11"/>
      <c r="N85" s="11"/>
      <c r="O85" s="16"/>
      <c r="P85" s="16"/>
    </row>
    <row r="86" spans="1:18" s="9" customFormat="1" ht="24.95" customHeight="1" thickTop="1" thickBot="1">
      <c r="A86" s="565"/>
      <c r="B86" s="427" t="s">
        <v>191</v>
      </c>
      <c r="C86" s="428"/>
      <c r="D86" s="428"/>
      <c r="E86" s="429"/>
      <c r="F86" s="467">
        <f>F84-F85</f>
        <v>16842374.348523684</v>
      </c>
      <c r="G86" s="469" t="s">
        <v>299</v>
      </c>
      <c r="H86" s="469"/>
      <c r="I86" s="470"/>
      <c r="J86" s="470"/>
      <c r="K86" s="471"/>
      <c r="L86" s="11"/>
      <c r="M86" s="11"/>
      <c r="N86" s="11"/>
      <c r="O86" s="16"/>
      <c r="P86" s="16"/>
    </row>
    <row r="87" spans="1:18" s="11" customFormat="1" ht="41.25" customHeight="1" thickTop="1" thickBot="1">
      <c r="A87" s="349" t="s">
        <v>77</v>
      </c>
      <c r="B87" s="531" t="s">
        <v>208</v>
      </c>
      <c r="C87" s="531"/>
      <c r="D87" s="531"/>
      <c r="E87" s="531"/>
      <c r="F87" s="531"/>
      <c r="G87" s="136"/>
      <c r="H87" s="136"/>
      <c r="I87"/>
      <c r="J87"/>
    </row>
    <row r="88" spans="1:18" s="9" customFormat="1" ht="24.95" customHeight="1" thickTop="1" thickBot="1">
      <c r="A88" s="549" t="s">
        <v>99</v>
      </c>
      <c r="B88" s="566" t="s">
        <v>242</v>
      </c>
      <c r="C88" s="567"/>
      <c r="D88" s="567"/>
      <c r="E88" s="421"/>
      <c r="F88" s="229">
        <f>F80</f>
        <v>95785976.160000011</v>
      </c>
      <c r="G88" s="136"/>
      <c r="H88" s="136"/>
      <c r="I88"/>
      <c r="J88"/>
      <c r="K88" s="10"/>
      <c r="L88" s="11"/>
      <c r="M88" s="11"/>
      <c r="N88" s="11"/>
      <c r="O88" s="11"/>
      <c r="R88" s="8"/>
    </row>
    <row r="89" spans="1:18" s="9" customFormat="1" ht="24.95" customHeight="1" thickTop="1" thickBot="1">
      <c r="A89" s="550"/>
      <c r="B89" s="554" t="s">
        <v>183</v>
      </c>
      <c r="C89" s="555"/>
      <c r="D89" s="555"/>
      <c r="E89" s="422"/>
      <c r="F89" s="465">
        <f>D12/D53</f>
        <v>93647076.923076913</v>
      </c>
      <c r="G89" s="472" t="s">
        <v>300</v>
      </c>
      <c r="H89" s="472"/>
      <c r="I89" s="473"/>
      <c r="J89" s="473"/>
      <c r="K89" s="474"/>
      <c r="L89" s="11"/>
      <c r="M89" s="11"/>
      <c r="N89" s="11"/>
      <c r="O89" s="11"/>
      <c r="R89" s="8"/>
    </row>
    <row r="90" spans="1:18" s="9" customFormat="1" ht="20.100000000000001" customHeight="1" thickTop="1" thickBot="1">
      <c r="A90" s="550"/>
      <c r="B90" s="399" t="s">
        <v>243</v>
      </c>
      <c r="C90" s="396"/>
      <c r="D90" s="396"/>
      <c r="E90" s="422"/>
      <c r="F90" s="229">
        <f>IF(F88&gt;F89,F88-F89,0)</f>
        <v>2138899.2369230986</v>
      </c>
      <c r="G90" s="472" t="s">
        <v>301</v>
      </c>
      <c r="H90" s="472"/>
      <c r="I90" s="473"/>
      <c r="J90" s="473"/>
      <c r="K90" s="475"/>
      <c r="L90" s="11"/>
      <c r="M90" s="11"/>
      <c r="N90" s="11"/>
      <c r="O90" s="11"/>
      <c r="R90" s="8"/>
    </row>
    <row r="91" spans="1:18" s="9" customFormat="1" ht="24.95" customHeight="1" thickTop="1" thickBot="1">
      <c r="A91" s="550"/>
      <c r="B91" s="556" t="s">
        <v>184</v>
      </c>
      <c r="C91" s="555"/>
      <c r="D91" s="555"/>
      <c r="E91" s="422"/>
      <c r="F91" s="468">
        <f>D32/F89</f>
        <v>0.31849942336694564</v>
      </c>
      <c r="G91" s="472" t="s">
        <v>302</v>
      </c>
      <c r="H91" s="472"/>
      <c r="I91" s="473"/>
      <c r="J91" s="473"/>
      <c r="K91" s="475"/>
      <c r="L91" s="11"/>
      <c r="M91" s="11"/>
      <c r="N91" s="11"/>
      <c r="O91" s="11"/>
      <c r="R91" s="8"/>
    </row>
    <row r="92" spans="1:18" s="9" customFormat="1" ht="24.95" customHeight="1" thickTop="1" thickBot="1">
      <c r="A92" s="550"/>
      <c r="B92" s="399" t="s">
        <v>185</v>
      </c>
      <c r="C92" s="396"/>
      <c r="D92" s="396"/>
      <c r="E92" s="422"/>
      <c r="F92" s="465">
        <f>F91*F90</f>
        <v>681238.17360000696</v>
      </c>
      <c r="G92" s="472" t="s">
        <v>303</v>
      </c>
      <c r="H92" s="472"/>
      <c r="I92" s="473"/>
      <c r="J92" s="473"/>
      <c r="K92" s="475"/>
      <c r="L92" s="11"/>
      <c r="M92" s="11"/>
      <c r="N92" s="11"/>
      <c r="O92" s="11"/>
      <c r="R92" s="8"/>
    </row>
    <row r="93" spans="1:18" s="9" customFormat="1" ht="24.95" customHeight="1" thickTop="1" thickBot="1">
      <c r="A93" s="550"/>
      <c r="B93" s="41" t="s">
        <v>186</v>
      </c>
      <c r="C93" s="117"/>
      <c r="D93" s="117"/>
      <c r="E93" s="125"/>
      <c r="F93" s="467">
        <f>D32+F92</f>
        <v>30507778.173600007</v>
      </c>
      <c r="G93" s="472" t="s">
        <v>304</v>
      </c>
      <c r="H93" s="472"/>
      <c r="I93" s="473"/>
      <c r="J93" s="473"/>
      <c r="K93" s="475"/>
      <c r="L93" s="11"/>
      <c r="M93" s="11"/>
      <c r="N93" s="11"/>
      <c r="O93" s="11"/>
      <c r="R93" s="8"/>
    </row>
    <row r="94" spans="1:18" s="11" customFormat="1" ht="41.25" customHeight="1" thickTop="1" thickBot="1">
      <c r="A94" s="349" t="s">
        <v>78</v>
      </c>
      <c r="B94" s="531" t="s">
        <v>98</v>
      </c>
      <c r="C94" s="531"/>
      <c r="D94" s="531"/>
      <c r="E94" s="531"/>
      <c r="F94" s="531"/>
      <c r="G94" s="136"/>
      <c r="H94" s="136"/>
      <c r="I94"/>
      <c r="J94"/>
    </row>
    <row r="95" spans="1:18" s="9" customFormat="1" ht="30" customHeight="1" thickTop="1" thickBot="1">
      <c r="A95" s="532"/>
      <c r="B95" s="388" t="s">
        <v>187</v>
      </c>
      <c r="C95" s="389"/>
      <c r="D95" s="390"/>
      <c r="E95" s="391"/>
      <c r="F95" s="492">
        <f>F80/F60</f>
        <v>12603417.915789476</v>
      </c>
      <c r="G95" s="476" t="s">
        <v>305</v>
      </c>
      <c r="H95" s="476"/>
      <c r="I95" s="473"/>
      <c r="J95" s="473"/>
      <c r="K95" s="474"/>
      <c r="L95" s="11"/>
      <c r="M95" s="11"/>
      <c r="N95" s="11"/>
      <c r="O95" s="11"/>
      <c r="P95" s="19"/>
    </row>
    <row r="96" spans="1:18" s="9" customFormat="1" ht="30" customHeight="1" thickTop="1" thickBot="1">
      <c r="A96" s="532"/>
      <c r="B96" s="41" t="s">
        <v>188</v>
      </c>
      <c r="C96" s="11"/>
      <c r="D96" s="11"/>
      <c r="E96" s="11"/>
      <c r="F96" s="467">
        <f>F85/F61</f>
        <v>21139552.798087526</v>
      </c>
      <c r="G96" s="472" t="s">
        <v>306</v>
      </c>
      <c r="H96" s="472"/>
      <c r="I96" s="473"/>
      <c r="J96" s="473"/>
      <c r="K96" s="474"/>
      <c r="L96" s="11"/>
      <c r="M96" s="11"/>
      <c r="N96" s="11"/>
      <c r="P96" s="19"/>
    </row>
    <row r="97" spans="1:14" s="11" customFormat="1" ht="41.25" customHeight="1" thickTop="1" thickBot="1">
      <c r="A97" s="350" t="s">
        <v>221</v>
      </c>
      <c r="B97" s="534" t="s">
        <v>80</v>
      </c>
      <c r="C97" s="534"/>
      <c r="D97" s="534"/>
      <c r="E97" s="534"/>
      <c r="F97" s="531"/>
      <c r="G97" s="136"/>
      <c r="H97" s="136"/>
      <c r="I97"/>
      <c r="J97"/>
    </row>
    <row r="98" spans="1:14" s="9" customFormat="1" ht="20.100000000000001" customHeight="1" thickTop="1" thickBot="1">
      <c r="A98" s="537" t="s">
        <v>100</v>
      </c>
      <c r="B98" s="392" t="s">
        <v>244</v>
      </c>
      <c r="C98" s="393"/>
      <c r="D98" s="393"/>
      <c r="E98" s="394"/>
      <c r="F98" s="229">
        <f>E140</f>
        <v>67124299.847477004</v>
      </c>
      <c r="G98" s="136"/>
      <c r="H98" s="136"/>
      <c r="I98"/>
      <c r="J98"/>
      <c r="L98" s="11"/>
      <c r="M98" s="11"/>
      <c r="N98" s="11"/>
    </row>
    <row r="99" spans="1:14" ht="24.95" customHeight="1" thickTop="1" thickBot="1">
      <c r="A99" s="538"/>
      <c r="B99" s="395" t="s">
        <v>174</v>
      </c>
      <c r="C99" s="396"/>
      <c r="D99" s="397"/>
      <c r="E99" s="398"/>
      <c r="F99" s="42">
        <f>+F73</f>
        <v>0.3</v>
      </c>
      <c r="G99" s="477" t="s">
        <v>262</v>
      </c>
      <c r="H99" s="477"/>
      <c r="I99" s="473"/>
      <c r="J99" s="473"/>
      <c r="K99" s="475"/>
    </row>
    <row r="100" spans="1:14" ht="24.95" customHeight="1" thickTop="1" thickBot="1">
      <c r="A100" s="538"/>
      <c r="B100" s="399" t="s">
        <v>173</v>
      </c>
      <c r="C100" s="400"/>
      <c r="D100" s="397"/>
      <c r="E100" s="401"/>
      <c r="F100" s="465">
        <f>E140*F99</f>
        <v>20137289.954243101</v>
      </c>
      <c r="G100" s="478" t="s">
        <v>263</v>
      </c>
      <c r="H100" s="478"/>
      <c r="I100" s="473"/>
      <c r="J100" s="473"/>
      <c r="K100" s="475"/>
    </row>
    <row r="101" spans="1:14" ht="20.100000000000001" customHeight="1" thickTop="1" thickBot="1">
      <c r="A101" s="538"/>
      <c r="B101" s="529" t="s">
        <v>245</v>
      </c>
      <c r="C101" s="535"/>
      <c r="D101" s="535"/>
      <c r="E101" s="536"/>
      <c r="F101" s="229">
        <f>E142+E143</f>
        <v>9138794.4000000004</v>
      </c>
      <c r="G101" s="479"/>
      <c r="H101" s="479"/>
      <c r="I101" s="473"/>
      <c r="J101" s="473"/>
      <c r="K101" s="475"/>
    </row>
    <row r="102" spans="1:14" ht="24.95" customHeight="1" thickTop="1" thickBot="1">
      <c r="A102" s="538"/>
      <c r="B102" s="399" t="s">
        <v>172</v>
      </c>
      <c r="C102" s="397"/>
      <c r="D102" s="397"/>
      <c r="E102" s="401"/>
      <c r="F102" s="465">
        <f>F100-F101-E143</f>
        <v>8699533.3942431007</v>
      </c>
      <c r="G102" s="478" t="s">
        <v>264</v>
      </c>
      <c r="H102" s="478"/>
      <c r="I102" s="473"/>
      <c r="J102" s="473"/>
      <c r="K102" s="475"/>
    </row>
    <row r="103" spans="1:14" ht="24.95" customHeight="1" thickTop="1" thickBot="1">
      <c r="A103" s="538"/>
      <c r="B103" s="399" t="s">
        <v>169</v>
      </c>
      <c r="C103" s="396"/>
      <c r="D103" s="396"/>
      <c r="E103" s="402"/>
      <c r="F103" s="493">
        <f>D39/(D37+D39)</f>
        <v>0.5849161066647266</v>
      </c>
      <c r="G103" s="478" t="s">
        <v>265</v>
      </c>
      <c r="H103" s="478"/>
      <c r="I103" s="473"/>
      <c r="J103" s="473"/>
      <c r="K103" s="479"/>
      <c r="L103" s="15"/>
      <c r="M103" s="15"/>
      <c r="N103" s="15"/>
    </row>
    <row r="104" spans="1:14" ht="24.95" customHeight="1" thickTop="1" thickBot="1">
      <c r="A104" s="538"/>
      <c r="B104" s="399" t="s">
        <v>170</v>
      </c>
      <c r="C104" s="400"/>
      <c r="D104" s="397"/>
      <c r="E104" s="401"/>
      <c r="F104" s="465">
        <f>F103*F102</f>
        <v>5088497.2027604487</v>
      </c>
      <c r="G104" s="478" t="s">
        <v>266</v>
      </c>
      <c r="H104" s="478"/>
      <c r="I104" s="473"/>
      <c r="J104" s="473"/>
      <c r="K104" s="475"/>
    </row>
    <row r="105" spans="1:14" ht="24.95" customHeight="1" thickTop="1" thickBot="1">
      <c r="A105" s="539"/>
      <c r="B105" s="224" t="s">
        <v>171</v>
      </c>
      <c r="C105" s="279"/>
      <c r="D105" s="33"/>
      <c r="E105" s="280"/>
      <c r="F105" s="467">
        <f>F102-F104</f>
        <v>3611036.191482652</v>
      </c>
      <c r="G105" s="478" t="s">
        <v>267</v>
      </c>
      <c r="H105" s="478"/>
      <c r="I105" s="473"/>
      <c r="J105" s="473"/>
      <c r="K105" s="475"/>
    </row>
    <row r="106" spans="1:14" s="11" customFormat="1" ht="41.25" customHeight="1" thickTop="1" thickBot="1">
      <c r="A106" s="351" t="s">
        <v>223</v>
      </c>
      <c r="B106" s="534" t="s">
        <v>283</v>
      </c>
      <c r="C106" s="534"/>
      <c r="D106" s="534"/>
      <c r="E106" s="531"/>
      <c r="F106" s="531"/>
      <c r="G106" s="480"/>
      <c r="H106" s="480"/>
      <c r="I106" s="473"/>
      <c r="J106" s="473"/>
      <c r="K106" s="474"/>
    </row>
    <row r="107" spans="1:14" s="28" customFormat="1" ht="30" customHeight="1" thickTop="1" thickBot="1">
      <c r="A107" s="544" t="s">
        <v>101</v>
      </c>
      <c r="B107" s="405" t="s">
        <v>175</v>
      </c>
      <c r="C107" s="406"/>
      <c r="D107" s="352" t="s">
        <v>72</v>
      </c>
      <c r="E107" s="353">
        <f>E49</f>
        <v>0.08</v>
      </c>
      <c r="F107" s="492">
        <f>E49*F105</f>
        <v>288882.89531861217</v>
      </c>
      <c r="G107" s="481" t="s">
        <v>268</v>
      </c>
      <c r="H107" s="481"/>
      <c r="I107" s="473"/>
      <c r="J107" s="473"/>
      <c r="K107" s="475"/>
      <c r="L107" s="11"/>
      <c r="M107" s="11"/>
      <c r="N107" s="11"/>
    </row>
    <row r="108" spans="1:14" s="28" customFormat="1" ht="30" customHeight="1" thickTop="1" thickBot="1">
      <c r="A108" s="544"/>
      <c r="B108" s="529" t="s">
        <v>176</v>
      </c>
      <c r="C108" s="530"/>
      <c r="D108" s="403" t="s">
        <v>73</v>
      </c>
      <c r="E108" s="404">
        <f>E50</f>
        <v>7.2999999999999995E-2</v>
      </c>
      <c r="F108" s="465">
        <f>E50*F104</f>
        <v>371460.29580151272</v>
      </c>
      <c r="G108" s="481" t="s">
        <v>269</v>
      </c>
      <c r="H108" s="481"/>
      <c r="I108" s="473"/>
      <c r="J108" s="473"/>
      <c r="K108" s="475"/>
      <c r="L108" s="11"/>
      <c r="M108" s="11"/>
      <c r="N108" s="11"/>
    </row>
    <row r="109" spans="1:14" s="28" customFormat="1" ht="30" customHeight="1" thickTop="1" thickBot="1">
      <c r="A109" s="544"/>
      <c r="B109" s="407" t="s">
        <v>177</v>
      </c>
      <c r="C109" s="408"/>
      <c r="D109" s="409"/>
      <c r="E109" s="410"/>
      <c r="F109" s="467">
        <f>+F107+F108</f>
        <v>660343.19112012489</v>
      </c>
      <c r="G109" s="482" t="s">
        <v>270</v>
      </c>
      <c r="H109" s="482"/>
      <c r="I109" s="473"/>
      <c r="J109" s="473"/>
      <c r="K109" s="475"/>
      <c r="L109" s="11"/>
      <c r="M109" s="11"/>
      <c r="N109" s="11"/>
    </row>
    <row r="110" spans="1:14" s="11" customFormat="1" ht="41.25" customHeight="1" thickTop="1" thickBot="1">
      <c r="A110" s="349" t="s">
        <v>222</v>
      </c>
      <c r="B110" s="531" t="s">
        <v>79</v>
      </c>
      <c r="C110" s="531"/>
      <c r="D110" s="531"/>
      <c r="E110" s="531"/>
      <c r="F110" s="531"/>
      <c r="G110" s="480"/>
      <c r="H110" s="480"/>
      <c r="I110" s="473"/>
      <c r="J110" s="473"/>
      <c r="K110" s="474"/>
    </row>
    <row r="111" spans="1:14" s="28" customFormat="1" ht="24.95" customHeight="1" thickTop="1" thickBot="1">
      <c r="A111" s="533" t="s">
        <v>102</v>
      </c>
      <c r="B111" s="388" t="s">
        <v>246</v>
      </c>
      <c r="C111" s="411"/>
      <c r="D111" s="412"/>
      <c r="E111" s="413"/>
      <c r="F111" s="229">
        <f>F98-F100</f>
        <v>46987009.893233903</v>
      </c>
      <c r="G111" s="483"/>
      <c r="H111" s="483"/>
      <c r="I111" s="473"/>
      <c r="J111" s="473"/>
      <c r="K111" s="484"/>
    </row>
    <row r="112" spans="1:14" s="28" customFormat="1" ht="24.95" customHeight="1" thickTop="1" thickBot="1">
      <c r="A112" s="533"/>
      <c r="B112" s="399" t="s">
        <v>181</v>
      </c>
      <c r="C112" s="414"/>
      <c r="D112" s="415"/>
      <c r="E112" s="416"/>
      <c r="F112" s="496">
        <f>+D42+E131</f>
        <v>42860717.261438921</v>
      </c>
      <c r="G112" s="477" t="s">
        <v>271</v>
      </c>
      <c r="H112" s="477"/>
      <c r="I112" s="473"/>
      <c r="J112" s="473"/>
      <c r="K112" s="484"/>
    </row>
    <row r="113" spans="1:16" s="28" customFormat="1" ht="24.95" customHeight="1" thickTop="1" thickBot="1">
      <c r="A113" s="533"/>
      <c r="B113" s="399" t="s">
        <v>182</v>
      </c>
      <c r="C113" s="414"/>
      <c r="D113" s="417"/>
      <c r="E113" s="416"/>
      <c r="F113" s="497">
        <f>F111-F112</f>
        <v>4126292.6317949817</v>
      </c>
      <c r="G113" s="485" t="s">
        <v>272</v>
      </c>
      <c r="H113" s="485"/>
      <c r="I113" s="473"/>
      <c r="J113" s="473"/>
      <c r="K113" s="484"/>
    </row>
    <row r="114" spans="1:16" s="28" customFormat="1" ht="24.95" customHeight="1" thickTop="1" thickBot="1">
      <c r="A114" s="533"/>
      <c r="B114" s="418" t="s">
        <v>178</v>
      </c>
      <c r="C114" s="419"/>
      <c r="D114" s="417"/>
      <c r="E114" s="420"/>
      <c r="F114" s="497">
        <f>F113-D41</f>
        <v>1966292.6317949817</v>
      </c>
      <c r="G114" s="478" t="s">
        <v>273</v>
      </c>
      <c r="H114" s="478"/>
      <c r="I114" s="473"/>
      <c r="J114" s="473"/>
      <c r="K114" s="484"/>
    </row>
    <row r="115" spans="1:16" s="28" customFormat="1" ht="24.95" customHeight="1" thickTop="1" thickBot="1">
      <c r="A115" s="533"/>
      <c r="B115" s="418" t="s">
        <v>179</v>
      </c>
      <c r="C115" s="419"/>
      <c r="D115" s="417"/>
      <c r="E115" s="416"/>
      <c r="F115" s="498">
        <f>F114/D54:D54</f>
        <v>64299.955258174683</v>
      </c>
      <c r="G115" s="478" t="s">
        <v>274</v>
      </c>
      <c r="H115" s="478"/>
      <c r="I115" s="473"/>
      <c r="J115" s="473"/>
      <c r="K115" s="484"/>
    </row>
    <row r="116" spans="1:16" s="28" customFormat="1" ht="24.95" customHeight="1" thickTop="1" thickBot="1">
      <c r="A116" s="533"/>
      <c r="B116" s="453" t="s">
        <v>180</v>
      </c>
      <c r="C116" s="454"/>
      <c r="D116" s="455"/>
      <c r="E116" s="456"/>
      <c r="F116" s="495">
        <f>D55+F115</f>
        <v>1814299.9552581748</v>
      </c>
      <c r="G116" s="478" t="s">
        <v>275</v>
      </c>
      <c r="H116" s="478"/>
      <c r="I116" s="473"/>
      <c r="J116" s="473"/>
      <c r="K116" s="484"/>
    </row>
    <row r="117" spans="1:16" s="28" customFormat="1" ht="30" customHeight="1" thickTop="1" thickBot="1">
      <c r="A117" s="457" t="s">
        <v>290</v>
      </c>
      <c r="B117" s="543" t="s">
        <v>217</v>
      </c>
      <c r="C117" s="543"/>
      <c r="D117" s="543"/>
      <c r="E117" s="543"/>
      <c r="F117" s="543"/>
      <c r="H117" s="338"/>
      <c r="I117"/>
      <c r="J117"/>
    </row>
    <row r="118" spans="1:16" s="9" customFormat="1" ht="81" customHeight="1" thickTop="1" thickBot="1">
      <c r="A118" s="541" t="s">
        <v>103</v>
      </c>
      <c r="B118" s="225" t="s">
        <v>25</v>
      </c>
      <c r="C118" s="226"/>
      <c r="D118" s="227" t="s">
        <v>204</v>
      </c>
      <c r="E118" s="230" t="s">
        <v>205</v>
      </c>
      <c r="F118" s="231" t="s">
        <v>122</v>
      </c>
      <c r="G118"/>
      <c r="H118"/>
      <c r="I118"/>
      <c r="J118"/>
      <c r="K118"/>
      <c r="L118" s="11"/>
      <c r="M118" s="11"/>
      <c r="N118" s="11"/>
      <c r="O118" s="12"/>
      <c r="P118" s="8"/>
    </row>
    <row r="119" spans="1:16" s="67" customFormat="1" ht="20.100000000000001" customHeight="1" thickTop="1">
      <c r="A119" s="541"/>
      <c r="B119" s="223" t="s">
        <v>0</v>
      </c>
      <c r="C119" s="7"/>
      <c r="D119" s="176">
        <f>D12</f>
        <v>85218840</v>
      </c>
      <c r="E119" s="232">
        <f>F88</f>
        <v>95785976.160000011</v>
      </c>
      <c r="F119" s="233">
        <f t="shared" ref="F119:F131" si="0">(E119-D119)/D119</f>
        <v>0.12400000000000014</v>
      </c>
      <c r="G119"/>
      <c r="H119"/>
      <c r="I119"/>
      <c r="J119"/>
      <c r="K119"/>
      <c r="L119" s="66"/>
      <c r="M119" s="66"/>
      <c r="N119" s="66"/>
    </row>
    <row r="120" spans="1:16" s="67" customFormat="1" ht="20.100000000000001" customHeight="1">
      <c r="A120" s="541"/>
      <c r="B120" s="223" t="s">
        <v>35</v>
      </c>
      <c r="C120" s="69"/>
      <c r="D120" s="177">
        <f>D13</f>
        <v>57181806</v>
      </c>
      <c r="E120" s="234">
        <f>F85</f>
        <v>57076792.554836325</v>
      </c>
      <c r="F120" s="233">
        <f t="shared" si="0"/>
        <v>-1.8364835340051108E-3</v>
      </c>
      <c r="G120"/>
      <c r="H120"/>
      <c r="I120"/>
      <c r="J120"/>
      <c r="K120"/>
      <c r="L120" s="66"/>
      <c r="M120" s="66"/>
    </row>
    <row r="121" spans="1:16" s="67" customFormat="1" ht="20.100000000000001" customHeight="1">
      <c r="A121" s="541"/>
      <c r="B121" s="223" t="s">
        <v>36</v>
      </c>
      <c r="C121" s="69"/>
      <c r="D121" s="177">
        <f>D14</f>
        <v>16873362</v>
      </c>
      <c r="E121" s="234">
        <f>F86</f>
        <v>16842374.348523684</v>
      </c>
      <c r="F121" s="233">
        <f t="shared" si="0"/>
        <v>-1.8364835340056211E-3</v>
      </c>
      <c r="G121"/>
      <c r="H121"/>
      <c r="I121"/>
      <c r="J121"/>
      <c r="K121"/>
      <c r="L121" s="66"/>
      <c r="M121" s="66"/>
    </row>
    <row r="122" spans="1:16" s="67" customFormat="1" ht="20.100000000000001" customHeight="1">
      <c r="A122" s="541"/>
      <c r="B122" s="223" t="s">
        <v>82</v>
      </c>
      <c r="C122" s="69"/>
      <c r="D122" s="177">
        <f>SUM(D120:D121)</f>
        <v>74055168</v>
      </c>
      <c r="E122" s="234">
        <f>SUM(E120:E121)</f>
        <v>73919166.903360009</v>
      </c>
      <c r="F122" s="233">
        <f t="shared" si="0"/>
        <v>-1.8364835340052271E-3</v>
      </c>
      <c r="G122"/>
      <c r="H122"/>
      <c r="I122"/>
      <c r="J122"/>
      <c r="K122"/>
      <c r="L122" s="66"/>
      <c r="M122" s="66"/>
    </row>
    <row r="123" spans="1:16" s="9" customFormat="1" ht="29.25" customHeight="1">
      <c r="A123" s="541"/>
      <c r="B123" s="545" t="s">
        <v>200</v>
      </c>
      <c r="C123" s="546"/>
      <c r="D123" s="178">
        <f>D119-D120-D121</f>
        <v>11163672</v>
      </c>
      <c r="E123" s="235">
        <f>E119-E122</f>
        <v>21866809.256640002</v>
      </c>
      <c r="F123" s="236">
        <f t="shared" si="0"/>
        <v>0.95874701949681096</v>
      </c>
      <c r="G123"/>
      <c r="H123"/>
      <c r="I123"/>
      <c r="J123"/>
      <c r="K123"/>
      <c r="L123" s="11"/>
      <c r="M123" s="11"/>
    </row>
    <row r="124" spans="1:16" s="67" customFormat="1" ht="20.100000000000001" customHeight="1">
      <c r="A124" s="541"/>
      <c r="B124" s="223" t="s">
        <v>37</v>
      </c>
      <c r="C124" s="69"/>
      <c r="D124" s="177">
        <f t="shared" ref="D124:D131" si="1">D17</f>
        <v>2027160</v>
      </c>
      <c r="E124" s="234">
        <f>F82</f>
        <v>2326470.12</v>
      </c>
      <c r="F124" s="233">
        <f t="shared" si="0"/>
        <v>0.14764997336174751</v>
      </c>
      <c r="G124"/>
      <c r="H124"/>
      <c r="I124"/>
      <c r="J124"/>
      <c r="K124"/>
      <c r="L124" s="66"/>
      <c r="M124" s="66"/>
    </row>
    <row r="125" spans="1:16" s="67" customFormat="1" ht="20.100000000000001" customHeight="1">
      <c r="A125" s="541"/>
      <c r="B125" s="223" t="s">
        <v>18</v>
      </c>
      <c r="C125" s="69"/>
      <c r="D125" s="177">
        <f t="shared" si="1"/>
        <v>9136512</v>
      </c>
      <c r="E125" s="234">
        <f>E123-E124</f>
        <v>19540339.136640001</v>
      </c>
      <c r="F125" s="233">
        <f t="shared" si="0"/>
        <v>1.1387088570167698</v>
      </c>
      <c r="G125"/>
      <c r="H125"/>
      <c r="I125"/>
      <c r="J125"/>
      <c r="K125"/>
      <c r="L125" s="66"/>
      <c r="M125" s="66"/>
      <c r="N125" s="68"/>
      <c r="O125" s="68"/>
      <c r="P125" s="151"/>
    </row>
    <row r="126" spans="1:16" s="67" customFormat="1" ht="20.100000000000001" customHeight="1">
      <c r="A126" s="541"/>
      <c r="B126" s="223" t="s">
        <v>30</v>
      </c>
      <c r="C126" s="69"/>
      <c r="D126" s="177">
        <f t="shared" si="1"/>
        <v>1530498</v>
      </c>
      <c r="E126" s="234">
        <f>F109</f>
        <v>660343.19112012489</v>
      </c>
      <c r="F126" s="233">
        <f t="shared" si="0"/>
        <v>-0.56854357789417242</v>
      </c>
      <c r="G126"/>
      <c r="H126"/>
      <c r="I126"/>
      <c r="J126"/>
      <c r="K126"/>
      <c r="L126" s="66"/>
      <c r="M126" s="66"/>
      <c r="N126" s="152"/>
      <c r="O126" s="152"/>
      <c r="P126" s="153"/>
    </row>
    <row r="127" spans="1:16" s="67" customFormat="1" ht="20.100000000000001" customHeight="1">
      <c r="A127" s="541"/>
      <c r="B127" s="223" t="s">
        <v>16</v>
      </c>
      <c r="C127" s="69"/>
      <c r="D127" s="177">
        <f t="shared" si="1"/>
        <v>7606014</v>
      </c>
      <c r="E127" s="234">
        <f>E125-E126</f>
        <v>18879995.945519876</v>
      </c>
      <c r="F127" s="233">
        <f t="shared" si="0"/>
        <v>1.4822457525741966</v>
      </c>
      <c r="G127"/>
      <c r="H127"/>
      <c r="I127"/>
      <c r="J127"/>
      <c r="K127"/>
      <c r="L127" s="66"/>
      <c r="M127" s="66"/>
      <c r="N127" s="68"/>
      <c r="O127" s="126"/>
    </row>
    <row r="128" spans="1:16" s="67" customFormat="1" ht="20.100000000000001" customHeight="1">
      <c r="A128" s="541"/>
      <c r="B128" s="223" t="str">
        <f>"Taxes (Rate = "&amp;TEXT(E51,"0.0%")&amp;")"</f>
        <v>Taxes (Rate = 36.0%)</v>
      </c>
      <c r="C128" s="7"/>
      <c r="D128" s="179">
        <f t="shared" si="1"/>
        <v>2738165</v>
      </c>
      <c r="E128" s="237">
        <f>D51*E127</f>
        <v>6796798.5403871546</v>
      </c>
      <c r="F128" s="233">
        <f t="shared" si="0"/>
        <v>1.4822457888356453</v>
      </c>
      <c r="G128"/>
      <c r="H128"/>
      <c r="I128"/>
      <c r="J128"/>
      <c r="K128"/>
      <c r="L128" s="66"/>
      <c r="M128" s="66"/>
      <c r="N128" s="68"/>
      <c r="O128" s="126"/>
    </row>
    <row r="129" spans="1:15" s="67" customFormat="1" ht="20.100000000000001" customHeight="1">
      <c r="A129" s="541"/>
      <c r="B129" s="223" t="s">
        <v>8</v>
      </c>
      <c r="C129" s="7"/>
      <c r="D129" s="177">
        <f t="shared" si="1"/>
        <v>4867849</v>
      </c>
      <c r="E129" s="234">
        <f>E127-E128</f>
        <v>12083197.405132722</v>
      </c>
      <c r="F129" s="233">
        <f t="shared" si="0"/>
        <v>1.4822457321771325</v>
      </c>
      <c r="G129"/>
      <c r="H129"/>
      <c r="I129"/>
      <c r="J129"/>
      <c r="K129"/>
      <c r="L129" s="154"/>
      <c r="M129" s="66"/>
      <c r="N129" s="68"/>
      <c r="O129" s="126"/>
    </row>
    <row r="130" spans="1:15" s="67" customFormat="1" ht="20.100000000000001" customHeight="1">
      <c r="A130" s="541"/>
      <c r="B130" s="223" t="str">
        <f>"Dividends paid (Payout ratio = "&amp;TEXT(E52,"0.0%")&amp;")"</f>
        <v>Dividends paid (Payout ratio = 33.0%)</v>
      </c>
      <c r="C130" s="7"/>
      <c r="D130" s="180">
        <f t="shared" si="1"/>
        <v>1606390</v>
      </c>
      <c r="E130" s="238">
        <f>E129*E52</f>
        <v>3987455.1436937987</v>
      </c>
      <c r="F130" s="233">
        <f t="shared" si="0"/>
        <v>1.4822459948666256</v>
      </c>
      <c r="G130"/>
      <c r="H130"/>
      <c r="I130"/>
      <c r="J130"/>
      <c r="K130"/>
      <c r="L130" s="66"/>
      <c r="M130" s="66"/>
      <c r="N130" s="68"/>
      <c r="O130" s="126"/>
    </row>
    <row r="131" spans="1:15" s="67" customFormat="1" ht="20.100000000000001" customHeight="1" thickBot="1">
      <c r="A131" s="542"/>
      <c r="B131" s="281" t="s">
        <v>9</v>
      </c>
      <c r="C131" s="150"/>
      <c r="D131" s="181">
        <f t="shared" si="1"/>
        <v>3261459</v>
      </c>
      <c r="E131" s="239">
        <f>E129-E130</f>
        <v>8095742.261438923</v>
      </c>
      <c r="F131" s="240">
        <f t="shared" si="0"/>
        <v>1.4822456027927755</v>
      </c>
      <c r="G131"/>
      <c r="H131"/>
      <c r="I131"/>
      <c r="J131"/>
      <c r="K131"/>
      <c r="L131" s="66"/>
      <c r="M131" s="66"/>
      <c r="N131" s="68"/>
      <c r="O131" s="126"/>
    </row>
    <row r="132" spans="1:15" s="9" customFormat="1" ht="20.100000000000001" customHeight="1" thickTop="1" thickBot="1">
      <c r="A132" s="53"/>
      <c r="B132" s="14"/>
      <c r="C132" s="14"/>
      <c r="D132" s="54"/>
      <c r="E132" s="54"/>
      <c r="F132" s="55"/>
      <c r="G132"/>
      <c r="H132"/>
      <c r="I132"/>
      <c r="J132"/>
      <c r="K132"/>
      <c r="L132" s="11"/>
      <c r="M132" s="11"/>
      <c r="N132" s="8"/>
      <c r="O132" s="13"/>
    </row>
    <row r="133" spans="1:15" s="9" customFormat="1" ht="73.5" customHeight="1" thickTop="1" thickBot="1">
      <c r="A133" s="540" t="s">
        <v>104</v>
      </c>
      <c r="B133" s="49" t="s">
        <v>26</v>
      </c>
      <c r="C133" s="48"/>
      <c r="D133" s="182" t="str">
        <f>D118</f>
        <v>Blue Ridge 2013</v>
      </c>
      <c r="E133" s="241" t="s">
        <v>206</v>
      </c>
      <c r="F133" s="242" t="s">
        <v>122</v>
      </c>
      <c r="G133"/>
      <c r="H133"/>
      <c r="I133"/>
      <c r="J133"/>
      <c r="K133"/>
      <c r="L133" s="11"/>
      <c r="M133" s="11"/>
      <c r="N133" s="11"/>
      <c r="O133" s="13"/>
    </row>
    <row r="134" spans="1:15" s="67" customFormat="1" ht="30" customHeight="1" thickTop="1">
      <c r="A134" s="541"/>
      <c r="B134" s="191" t="s">
        <v>5</v>
      </c>
      <c r="C134" s="192"/>
      <c r="D134" s="193"/>
      <c r="E134" s="193"/>
      <c r="F134" s="190"/>
      <c r="G134" s="194"/>
      <c r="H134" s="194"/>
      <c r="I134"/>
      <c r="J134"/>
      <c r="K134" s="194"/>
      <c r="L134" s="66"/>
      <c r="M134" s="66"/>
      <c r="N134" s="66"/>
      <c r="O134" s="195"/>
    </row>
    <row r="135" spans="1:15" s="9" customFormat="1" ht="20.100000000000001" customHeight="1">
      <c r="A135" s="541"/>
      <c r="B135" s="34" t="s">
        <v>155</v>
      </c>
      <c r="C135" s="5"/>
      <c r="D135" s="183">
        <f t="shared" ref="D135:D140" si="2">D28</f>
        <v>2556540</v>
      </c>
      <c r="E135" s="243">
        <f>D28*(1+F79)</f>
        <v>2873550.9600000004</v>
      </c>
      <c r="F135" s="233">
        <f t="shared" ref="F135:F140" si="3">(E135-D135)/D135</f>
        <v>0.12400000000000017</v>
      </c>
      <c r="G135"/>
      <c r="H135"/>
      <c r="I135"/>
      <c r="J135"/>
      <c r="K135"/>
      <c r="L135" s="11"/>
      <c r="M135" s="11"/>
      <c r="N135" s="11"/>
      <c r="O135" s="19"/>
    </row>
    <row r="136" spans="1:15" s="9" customFormat="1" ht="20.100000000000001" customHeight="1">
      <c r="A136" s="541"/>
      <c r="B136" s="223" t="s">
        <v>1</v>
      </c>
      <c r="C136" s="7"/>
      <c r="D136" s="184">
        <f t="shared" si="2"/>
        <v>11262510</v>
      </c>
      <c r="E136" s="244">
        <f>F95</f>
        <v>12603417.915789476</v>
      </c>
      <c r="F136" s="233">
        <f t="shared" si="3"/>
        <v>0.11905942066106717</v>
      </c>
      <c r="G136"/>
      <c r="H136"/>
      <c r="I136"/>
      <c r="J136"/>
      <c r="K136"/>
      <c r="L136" s="11"/>
      <c r="M136" s="11"/>
      <c r="N136" s="11"/>
      <c r="O136" s="19"/>
    </row>
    <row r="137" spans="1:15" s="9" customFormat="1" ht="20.100000000000001" customHeight="1">
      <c r="A137" s="541"/>
      <c r="B137" s="223" t="s">
        <v>2</v>
      </c>
      <c r="C137" s="7"/>
      <c r="D137" s="185">
        <f t="shared" si="2"/>
        <v>23264820</v>
      </c>
      <c r="E137" s="245">
        <f>F96</f>
        <v>21139552.798087526</v>
      </c>
      <c r="F137" s="233">
        <f t="shared" si="3"/>
        <v>-9.1351113050196553E-2</v>
      </c>
      <c r="G137"/>
      <c r="H137"/>
      <c r="I137"/>
      <c r="J137"/>
      <c r="K137"/>
      <c r="L137" s="11"/>
      <c r="M137" s="11"/>
      <c r="O137" s="19"/>
    </row>
    <row r="138" spans="1:15" s="9" customFormat="1" ht="20.100000000000001" customHeight="1">
      <c r="A138" s="541"/>
      <c r="B138" s="282" t="s">
        <v>24</v>
      </c>
      <c r="C138" s="35"/>
      <c r="D138" s="186">
        <f t="shared" si="2"/>
        <v>37083870</v>
      </c>
      <c r="E138" s="246">
        <f>SUM(E135:E137)</f>
        <v>36616521.673877001</v>
      </c>
      <c r="F138" s="233">
        <f t="shared" si="3"/>
        <v>-1.260246910915714E-2</v>
      </c>
      <c r="G138" s="217"/>
      <c r="H138" s="327"/>
      <c r="I138" s="326"/>
      <c r="J138" s="217"/>
      <c r="K138" s="326">
        <f>J138-I138</f>
        <v>0</v>
      </c>
      <c r="L138" s="11"/>
      <c r="M138" s="11"/>
      <c r="O138" s="19"/>
    </row>
    <row r="139" spans="1:15" s="9" customFormat="1" ht="20.100000000000001" customHeight="1">
      <c r="A139" s="541"/>
      <c r="B139" s="223" t="s">
        <v>251</v>
      </c>
      <c r="C139" s="40"/>
      <c r="D139" s="187">
        <f t="shared" si="2"/>
        <v>29826540</v>
      </c>
      <c r="E139" s="247">
        <f>F93</f>
        <v>30507778.173600007</v>
      </c>
      <c r="F139" s="233">
        <f t="shared" si="3"/>
        <v>2.2840000000000228E-2</v>
      </c>
      <c r="G139"/>
      <c r="H139"/>
      <c r="I139"/>
      <c r="J139"/>
      <c r="K139"/>
      <c r="L139" s="11"/>
      <c r="M139" s="11"/>
      <c r="O139" s="16"/>
    </row>
    <row r="140" spans="1:15" s="9" customFormat="1" ht="20.100000000000001" customHeight="1" thickBot="1">
      <c r="A140" s="541"/>
      <c r="B140" s="283" t="s">
        <v>156</v>
      </c>
      <c r="C140" s="36"/>
      <c r="D140" s="188">
        <f t="shared" si="2"/>
        <v>66910410</v>
      </c>
      <c r="E140" s="248">
        <f>SUM(E138:E139)</f>
        <v>67124299.847477004</v>
      </c>
      <c r="F140" s="240">
        <f t="shared" si="3"/>
        <v>3.1966602428083152E-3</v>
      </c>
      <c r="G140"/>
      <c r="H140"/>
      <c r="I140"/>
      <c r="J140"/>
      <c r="K140"/>
      <c r="L140" s="11"/>
      <c r="M140" s="11"/>
    </row>
    <row r="141" spans="1:15" s="9" customFormat="1" ht="23.25" customHeight="1" thickTop="1">
      <c r="A141" s="541"/>
      <c r="B141" s="191" t="s">
        <v>7</v>
      </c>
      <c r="C141" s="192"/>
      <c r="D141" s="196"/>
      <c r="E141" s="196"/>
      <c r="F141" s="197"/>
      <c r="G141"/>
      <c r="H141"/>
      <c r="I141"/>
      <c r="J141"/>
      <c r="K141"/>
      <c r="L141" s="11"/>
      <c r="M141" s="11"/>
    </row>
    <row r="142" spans="1:15" s="9" customFormat="1" ht="20.100000000000001" customHeight="1">
      <c r="A142" s="541"/>
      <c r="B142" s="284" t="s">
        <v>28</v>
      </c>
      <c r="C142" s="37"/>
      <c r="D142" s="183">
        <f t="shared" ref="D142:D151" si="4">D35</f>
        <v>6085260</v>
      </c>
      <c r="E142" s="243">
        <f>D142*(1+$F$79)</f>
        <v>6839832.2400000002</v>
      </c>
      <c r="F142" s="233">
        <f t="shared" ref="F142:F151" si="5">(E142-D142)/D142</f>
        <v>0.12400000000000004</v>
      </c>
      <c r="G142"/>
      <c r="H142"/>
      <c r="I142"/>
      <c r="J142"/>
      <c r="K142"/>
      <c r="L142" s="11"/>
      <c r="M142" s="11"/>
    </row>
    <row r="143" spans="1:15" s="9" customFormat="1" ht="20.100000000000001" customHeight="1">
      <c r="A143" s="541"/>
      <c r="B143" s="284" t="s">
        <v>29</v>
      </c>
      <c r="C143" s="37"/>
      <c r="D143" s="184">
        <f t="shared" si="4"/>
        <v>2045340</v>
      </c>
      <c r="E143" s="243">
        <f>D143*(1+$F$79)</f>
        <v>2298962.16</v>
      </c>
      <c r="F143" s="233">
        <f t="shared" si="5"/>
        <v>0.12400000000000007</v>
      </c>
      <c r="G143"/>
      <c r="H143"/>
      <c r="I143"/>
      <c r="J143"/>
      <c r="K143" s="119">
        <f>+(D143/D12)*F80</f>
        <v>2298962.16</v>
      </c>
      <c r="L143" s="11"/>
      <c r="M143" s="11"/>
    </row>
    <row r="144" spans="1:15" s="9" customFormat="1" ht="20.100000000000001" customHeight="1">
      <c r="A144" s="541"/>
      <c r="B144" s="284" t="s">
        <v>22</v>
      </c>
      <c r="C144" s="37"/>
      <c r="D144" s="189">
        <f t="shared" si="4"/>
        <v>9071590</v>
      </c>
      <c r="E144" s="249">
        <f>F105</f>
        <v>3611036.191482652</v>
      </c>
      <c r="F144" s="233">
        <f t="shared" si="5"/>
        <v>-0.60194010184734403</v>
      </c>
      <c r="G144"/>
      <c r="H144"/>
      <c r="I144"/>
      <c r="J144"/>
      <c r="K144"/>
      <c r="L144" s="11"/>
      <c r="M144" s="11"/>
      <c r="N144" s="20"/>
    </row>
    <row r="145" spans="1:14" s="9" customFormat="1" ht="20.100000000000001" customHeight="1">
      <c r="A145" s="541"/>
      <c r="B145" s="34" t="s">
        <v>15</v>
      </c>
      <c r="C145" s="5"/>
      <c r="D145" s="184">
        <f t="shared" si="4"/>
        <v>17202190</v>
      </c>
      <c r="E145" s="250">
        <f>SUM(E142:E144)</f>
        <v>12749830.591482652</v>
      </c>
      <c r="F145" s="233">
        <f t="shared" si="5"/>
        <v>-0.25882515008364326</v>
      </c>
      <c r="G145"/>
      <c r="H145"/>
      <c r="I145"/>
      <c r="J145"/>
      <c r="K145"/>
      <c r="L145" s="11"/>
      <c r="M145" s="11"/>
      <c r="N145" s="18"/>
    </row>
    <row r="146" spans="1:14" s="9" customFormat="1" ht="20.100000000000001" customHeight="1">
      <c r="A146" s="541"/>
      <c r="B146" s="284" t="s">
        <v>23</v>
      </c>
      <c r="C146" s="37"/>
      <c r="D146" s="189">
        <f t="shared" si="4"/>
        <v>12783245</v>
      </c>
      <c r="E146" s="251">
        <f>F104</f>
        <v>5088497.2027604487</v>
      </c>
      <c r="F146" s="233">
        <f t="shared" si="5"/>
        <v>-0.60194010184734403</v>
      </c>
      <c r="G146"/>
      <c r="H146"/>
      <c r="I146"/>
      <c r="J146"/>
      <c r="K146"/>
      <c r="L146" s="11"/>
      <c r="M146" s="11"/>
      <c r="N146" s="18"/>
    </row>
    <row r="147" spans="1:14" s="9" customFormat="1" ht="20.100000000000001" customHeight="1">
      <c r="A147" s="541"/>
      <c r="B147" s="284" t="s">
        <v>252</v>
      </c>
      <c r="C147" s="38"/>
      <c r="D147" s="184">
        <f t="shared" si="4"/>
        <v>29985435</v>
      </c>
      <c r="E147" s="244">
        <f>SUM(E145:E146)</f>
        <v>17838327.794243101</v>
      </c>
      <c r="F147" s="233">
        <f t="shared" si="5"/>
        <v>-0.40510024969645758</v>
      </c>
      <c r="G147"/>
      <c r="H147"/>
      <c r="I147"/>
      <c r="J147"/>
      <c r="K147"/>
      <c r="L147" s="11"/>
      <c r="M147" s="11"/>
      <c r="N147" s="20"/>
    </row>
    <row r="148" spans="1:14" s="9" customFormat="1" ht="20.100000000000001" customHeight="1">
      <c r="A148" s="541"/>
      <c r="B148" s="284" t="s">
        <v>3</v>
      </c>
      <c r="C148" s="38"/>
      <c r="D148" s="184">
        <f t="shared" si="4"/>
        <v>2160000</v>
      </c>
      <c r="E148" s="244">
        <f>F113</f>
        <v>4126292.6317949817</v>
      </c>
      <c r="F148" s="233">
        <f t="shared" si="5"/>
        <v>0.91032066286804703</v>
      </c>
      <c r="G148"/>
      <c r="H148"/>
      <c r="I148"/>
      <c r="J148"/>
      <c r="K148"/>
      <c r="L148" s="11"/>
      <c r="M148" s="11"/>
      <c r="N148" s="20"/>
    </row>
    <row r="149" spans="1:14" s="9" customFormat="1" ht="20.100000000000001" customHeight="1">
      <c r="A149" s="541"/>
      <c r="B149" s="284" t="s">
        <v>4</v>
      </c>
      <c r="C149" s="38"/>
      <c r="D149" s="185">
        <f t="shared" si="4"/>
        <v>34764975</v>
      </c>
      <c r="E149" s="252">
        <f>F112</f>
        <v>42860717.261438921</v>
      </c>
      <c r="F149" s="233">
        <f t="shared" si="5"/>
        <v>0.23287064815777722</v>
      </c>
      <c r="G149"/>
      <c r="H149"/>
      <c r="I149"/>
      <c r="J149"/>
      <c r="K149"/>
      <c r="L149" s="11"/>
      <c r="M149" s="11"/>
    </row>
    <row r="150" spans="1:14" s="9" customFormat="1" ht="20.100000000000001" customHeight="1">
      <c r="A150" s="541"/>
      <c r="B150" s="284" t="s">
        <v>10</v>
      </c>
      <c r="C150" s="38"/>
      <c r="D150" s="184">
        <f t="shared" si="4"/>
        <v>36924975</v>
      </c>
      <c r="E150" s="252">
        <f>F98-E147</f>
        <v>49285972.053233907</v>
      </c>
      <c r="F150" s="233">
        <f t="shared" si="5"/>
        <v>0.33475979477938461</v>
      </c>
      <c r="G150"/>
      <c r="H150"/>
      <c r="I150"/>
      <c r="J150"/>
      <c r="K150"/>
      <c r="L150" s="11"/>
      <c r="M150" s="11"/>
    </row>
    <row r="151" spans="1:14" s="9" customFormat="1" ht="20.100000000000001" customHeight="1" thickBot="1">
      <c r="A151" s="542"/>
      <c r="B151" s="285" t="s">
        <v>17</v>
      </c>
      <c r="C151" s="39"/>
      <c r="D151" s="188">
        <f t="shared" si="4"/>
        <v>66910410</v>
      </c>
      <c r="E151" s="248">
        <f>E147+E150</f>
        <v>67124299.847477004</v>
      </c>
      <c r="F151" s="240">
        <f t="shared" si="5"/>
        <v>3.1966602428083152E-3</v>
      </c>
      <c r="G151"/>
      <c r="H151"/>
      <c r="I151"/>
      <c r="J151"/>
      <c r="K151"/>
      <c r="L151" s="11"/>
      <c r="M151" s="11"/>
    </row>
    <row r="152" spans="1:14" s="22" customFormat="1" ht="13.5" thickTop="1">
      <c r="B152" s="56"/>
      <c r="C152" s="57"/>
      <c r="D152" s="57"/>
      <c r="E152" s="58"/>
      <c r="F152" s="57"/>
      <c r="G152" s="59"/>
      <c r="H152" s="59"/>
      <c r="I152"/>
      <c r="J152"/>
      <c r="K152" s="21"/>
      <c r="L152" s="11"/>
      <c r="M152" s="11"/>
      <c r="N152" s="11"/>
    </row>
    <row r="182" spans="9:10" s="11" customFormat="1">
      <c r="I182"/>
      <c r="J182"/>
    </row>
    <row r="183" spans="9:10" s="11" customFormat="1">
      <c r="I183"/>
      <c r="J183"/>
    </row>
    <row r="184" spans="9:10" s="11" customFormat="1">
      <c r="I184"/>
      <c r="J184"/>
    </row>
    <row r="185" spans="9:10" s="11" customFormat="1">
      <c r="I185"/>
      <c r="J185"/>
    </row>
    <row r="186" spans="9:10" s="11" customFormat="1">
      <c r="I186"/>
      <c r="J186"/>
    </row>
    <row r="187" spans="9:10" s="11" customFormat="1">
      <c r="I187"/>
      <c r="J187"/>
    </row>
    <row r="188" spans="9:10" s="11" customFormat="1">
      <c r="I188"/>
      <c r="J188"/>
    </row>
    <row r="189" spans="9:10" s="11" customFormat="1">
      <c r="I189"/>
      <c r="J189"/>
    </row>
    <row r="190" spans="9:10" s="11" customFormat="1">
      <c r="I190"/>
      <c r="J190"/>
    </row>
    <row r="191" spans="9:10" s="11" customFormat="1">
      <c r="I191"/>
      <c r="J191"/>
    </row>
    <row r="192" spans="9:10" s="11" customFormat="1">
      <c r="I192"/>
      <c r="J192"/>
    </row>
    <row r="193" spans="9:10" s="11" customFormat="1">
      <c r="I193"/>
      <c r="J193"/>
    </row>
    <row r="194" spans="9:10" s="11" customFormat="1">
      <c r="I194"/>
      <c r="J194"/>
    </row>
    <row r="195" spans="9:10" s="11" customFormat="1">
      <c r="I195"/>
      <c r="J195"/>
    </row>
    <row r="196" spans="9:10" s="11" customFormat="1">
      <c r="I196"/>
      <c r="J196"/>
    </row>
    <row r="197" spans="9:10" s="11" customFormat="1">
      <c r="I197"/>
      <c r="J197"/>
    </row>
    <row r="198" spans="9:10" s="11" customFormat="1">
      <c r="I198"/>
      <c r="J198"/>
    </row>
    <row r="199" spans="9:10" s="11" customFormat="1">
      <c r="I199"/>
      <c r="J199"/>
    </row>
    <row r="200" spans="9:10" s="11" customFormat="1">
      <c r="I200"/>
      <c r="J200"/>
    </row>
    <row r="201" spans="9:10" s="11" customFormat="1">
      <c r="I201"/>
      <c r="J201"/>
    </row>
    <row r="202" spans="9:10" s="11" customFormat="1">
      <c r="I202"/>
      <c r="J202"/>
    </row>
    <row r="203" spans="9:10" s="11" customFormat="1">
      <c r="I203"/>
      <c r="J203"/>
    </row>
  </sheetData>
  <sheetProtection formatCells="0" formatColumns="0" formatRows="0"/>
  <mergeCells count="31">
    <mergeCell ref="A1:F1"/>
    <mergeCell ref="B3:F3"/>
    <mergeCell ref="B87:F87"/>
    <mergeCell ref="A88:A93"/>
    <mergeCell ref="B78:F78"/>
    <mergeCell ref="B79:E79"/>
    <mergeCell ref="B89:D89"/>
    <mergeCell ref="B91:D91"/>
    <mergeCell ref="C5:E5"/>
    <mergeCell ref="A11:A24"/>
    <mergeCell ref="A26:A44"/>
    <mergeCell ref="A46:A55"/>
    <mergeCell ref="A58:A76"/>
    <mergeCell ref="B57:F57"/>
    <mergeCell ref="A79:A86"/>
    <mergeCell ref="B88:D88"/>
    <mergeCell ref="A111:A116"/>
    <mergeCell ref="B97:F97"/>
    <mergeCell ref="B101:E101"/>
    <mergeCell ref="A98:A105"/>
    <mergeCell ref="A133:A151"/>
    <mergeCell ref="A118:A131"/>
    <mergeCell ref="B117:F117"/>
    <mergeCell ref="A107:A109"/>
    <mergeCell ref="B106:F106"/>
    <mergeCell ref="B123:C123"/>
    <mergeCell ref="G59:G76"/>
    <mergeCell ref="B108:C108"/>
    <mergeCell ref="B94:F94"/>
    <mergeCell ref="A95:A96"/>
    <mergeCell ref="B110:F110"/>
  </mergeCells>
  <printOptions horizontalCentered="1"/>
  <pageMargins left="0.25" right="0.25" top="0.25" bottom="0.25" header="0" footer="0"/>
  <pageSetup scale="84" fitToHeight="2" orientation="portrait" r:id="rId1"/>
  <headerFooter alignWithMargins="0"/>
  <rowBreaks count="1" manualBreakCount="1">
    <brk id="93" min="1" max="5" man="1"/>
  </rowBreaks>
  <drawing r:id="rId2"/>
</worksheet>
</file>

<file path=xl/worksheets/sheet3.xml><?xml version="1.0" encoding="utf-8"?>
<worksheet xmlns="http://schemas.openxmlformats.org/spreadsheetml/2006/main" xmlns:r="http://schemas.openxmlformats.org/officeDocument/2006/relationships">
  <sheetPr>
    <tabColor rgb="FFFFFF00"/>
  </sheetPr>
  <dimension ref="A1:P109"/>
  <sheetViews>
    <sheetView tabSelected="1" topLeftCell="B1" zoomScale="85" zoomScaleNormal="85" zoomScaleSheetLayoutView="100" workbookViewId="0">
      <selection activeCell="H6" sqref="H6"/>
    </sheetView>
  </sheetViews>
  <sheetFormatPr defaultRowHeight="12.75"/>
  <cols>
    <col min="1" max="1" width="10.28515625" style="15" customWidth="1"/>
    <col min="2" max="2" width="36.7109375" style="15" customWidth="1"/>
    <col min="3" max="4" width="14.7109375" style="15" customWidth="1"/>
    <col min="5" max="5" width="15.7109375" style="15" customWidth="1"/>
    <col min="6" max="6" width="25.7109375" style="15" customWidth="1"/>
    <col min="7" max="7" width="25.7109375" style="276" customWidth="1"/>
    <col min="8" max="9" width="16.7109375" style="10" customWidth="1"/>
    <col min="10" max="10" width="14" style="10" customWidth="1"/>
    <col min="11" max="11" width="14.7109375" style="11" customWidth="1"/>
    <col min="12" max="13" width="40.7109375" style="11" customWidth="1"/>
    <col min="14" max="14" width="75.7109375" style="11" customWidth="1"/>
    <col min="15" max="19" width="12.7109375" style="15" customWidth="1"/>
    <col min="20" max="16384" width="9.140625" style="15"/>
  </cols>
  <sheetData>
    <row r="1" spans="1:16" ht="39.950000000000003" customHeight="1" thickBot="1">
      <c r="A1" s="547" t="s">
        <v>209</v>
      </c>
      <c r="B1" s="547"/>
      <c r="C1" s="547"/>
      <c r="D1" s="547"/>
      <c r="E1" s="547"/>
      <c r="F1" s="547"/>
    </row>
    <row r="2" spans="1:16" s="11" customFormat="1" ht="265.5" customHeight="1" thickTop="1" thickBot="1">
      <c r="A2" s="443" t="s">
        <v>285</v>
      </c>
      <c r="B2" s="597" t="s">
        <v>286</v>
      </c>
      <c r="C2" s="598"/>
      <c r="D2" s="598"/>
      <c r="E2" s="598"/>
      <c r="F2" s="598"/>
      <c r="G2" s="598"/>
      <c r="H2" s="598"/>
      <c r="I2" s="599"/>
      <c r="J2"/>
      <c r="K2"/>
      <c r="L2"/>
      <c r="M2"/>
    </row>
    <row r="3" spans="1:16" ht="19.5" thickTop="1" thickBot="1">
      <c r="B3" s="450" t="s">
        <v>260</v>
      </c>
      <c r="C3" s="311"/>
      <c r="D3" s="311"/>
      <c r="E3" s="312" t="s">
        <v>213</v>
      </c>
      <c r="F3" s="312" t="s">
        <v>214</v>
      </c>
      <c r="G3" s="313" t="s">
        <v>215</v>
      </c>
      <c r="H3" s="600" t="s">
        <v>216</v>
      </c>
      <c r="I3" s="601"/>
      <c r="J3" s="308"/>
      <c r="K3"/>
      <c r="L3"/>
      <c r="M3"/>
    </row>
    <row r="4" spans="1:16" s="14" customFormat="1" ht="93.75" customHeight="1" thickTop="1" thickBot="1">
      <c r="A4" s="4"/>
      <c r="B4" s="198" t="s">
        <v>27</v>
      </c>
      <c r="C4" s="379" t="s">
        <v>203</v>
      </c>
      <c r="D4" s="380" t="s">
        <v>127</v>
      </c>
      <c r="E4" s="199" t="s">
        <v>207</v>
      </c>
      <c r="F4" s="199" t="s">
        <v>291</v>
      </c>
      <c r="G4" s="277" t="s">
        <v>292</v>
      </c>
      <c r="H4" s="595" t="s">
        <v>212</v>
      </c>
      <c r="I4" s="596"/>
      <c r="J4"/>
      <c r="K4"/>
      <c r="L4"/>
      <c r="M4"/>
    </row>
    <row r="5" spans="1:16" s="9" customFormat="1" ht="51" customHeight="1" thickBot="1">
      <c r="A5" s="2"/>
      <c r="B5" s="165" t="s">
        <v>58</v>
      </c>
      <c r="C5" s="169"/>
      <c r="D5" s="170"/>
      <c r="E5" s="171"/>
      <c r="F5" s="255"/>
      <c r="G5" s="256"/>
      <c r="H5" s="216" t="s">
        <v>210</v>
      </c>
      <c r="I5" s="216" t="s">
        <v>211</v>
      </c>
      <c r="J5"/>
      <c r="K5"/>
      <c r="L5"/>
      <c r="M5"/>
      <c r="P5" s="8"/>
    </row>
    <row r="6" spans="1:16" s="68" customFormat="1" ht="39.950000000000003" customHeight="1" thickBot="1">
      <c r="A6" s="209"/>
      <c r="B6" s="211" t="s">
        <v>59</v>
      </c>
      <c r="C6" s="430">
        <f>'FORECAST WORKSHEET'!D60</f>
        <v>7.6</v>
      </c>
      <c r="D6" s="430">
        <f>'FORECAST WORKSHEET'!E60</f>
        <v>7.4</v>
      </c>
      <c r="E6" s="322">
        <f>'FORECAST WORKSHEET'!E119/'FORECAST WORKSHEET'!E136</f>
        <v>7.6</v>
      </c>
      <c r="F6" s="317" t="s">
        <v>307</v>
      </c>
      <c r="G6" s="319" t="s">
        <v>308</v>
      </c>
      <c r="H6" s="253">
        <v>0</v>
      </c>
      <c r="I6" s="314">
        <v>0</v>
      </c>
      <c r="J6"/>
      <c r="K6"/>
      <c r="L6"/>
      <c r="M6"/>
    </row>
    <row r="7" spans="1:16" s="68" customFormat="1" ht="39.950000000000003" customHeight="1" thickBot="1">
      <c r="A7" s="209"/>
      <c r="B7" s="212" t="s">
        <v>60</v>
      </c>
      <c r="C7" s="430">
        <f>365/C6</f>
        <v>48.026315789473685</v>
      </c>
      <c r="D7" s="430">
        <f>365/D6</f>
        <v>49.324324324324323</v>
      </c>
      <c r="E7" s="322">
        <f>365/E6</f>
        <v>48.026315789473685</v>
      </c>
      <c r="F7" s="317" t="s">
        <v>309</v>
      </c>
      <c r="G7" s="319" t="s">
        <v>308</v>
      </c>
      <c r="H7" s="254"/>
      <c r="I7" s="315"/>
      <c r="J7"/>
      <c r="K7"/>
      <c r="L7"/>
      <c r="M7"/>
    </row>
    <row r="8" spans="1:16" s="68" customFormat="1" ht="39.950000000000003" customHeight="1" thickBot="1">
      <c r="A8" s="209"/>
      <c r="B8" s="211" t="s">
        <v>14</v>
      </c>
      <c r="C8" s="431">
        <f>'FORECAST WORKSHEET'!D61</f>
        <v>2.5</v>
      </c>
      <c r="D8" s="431">
        <f>'FORECAST WORKSHEET'!E61</f>
        <v>2.7</v>
      </c>
      <c r="E8" s="323">
        <f>'FORECAST WORKSHEET'!E120/'FORECAST WORKSHEET'!E137</f>
        <v>2.7</v>
      </c>
      <c r="F8" s="317" t="s">
        <v>308</v>
      </c>
      <c r="G8" s="319" t="s">
        <v>310</v>
      </c>
      <c r="H8" s="253">
        <v>0</v>
      </c>
      <c r="I8" s="314">
        <v>0</v>
      </c>
      <c r="J8"/>
      <c r="K8"/>
      <c r="L8"/>
      <c r="M8"/>
    </row>
    <row r="9" spans="1:16" s="68" customFormat="1" ht="39.950000000000003" customHeight="1" thickBot="1">
      <c r="A9" s="209"/>
      <c r="B9" s="212" t="s">
        <v>61</v>
      </c>
      <c r="C9" s="431">
        <f>365/C8</f>
        <v>146</v>
      </c>
      <c r="D9" s="431">
        <f>365/D8</f>
        <v>135.18518518518519</v>
      </c>
      <c r="E9" s="322">
        <f>365/E8</f>
        <v>135.18518518518519</v>
      </c>
      <c r="F9" s="317" t="s">
        <v>308</v>
      </c>
      <c r="G9" s="319" t="s">
        <v>310</v>
      </c>
      <c r="H9" s="254"/>
      <c r="I9" s="315"/>
      <c r="J9"/>
      <c r="K9"/>
      <c r="L9"/>
      <c r="M9"/>
    </row>
    <row r="10" spans="1:16" s="68" customFormat="1" ht="39.950000000000003" customHeight="1" thickBot="1">
      <c r="A10" s="209"/>
      <c r="B10" s="211" t="s">
        <v>20</v>
      </c>
      <c r="C10" s="431">
        <f>'FORECAST WORKSHEET'!D62</f>
        <v>2.9</v>
      </c>
      <c r="D10" s="431">
        <f>'FORECAST WORKSHEET'!E62</f>
        <v>2.7</v>
      </c>
      <c r="E10" s="323">
        <f>'FORECAST WORKSHEET'!E119/'FORECAST WORKSHEET'!E139</f>
        <v>3.1397231097900362</v>
      </c>
      <c r="F10" s="317" t="s">
        <v>307</v>
      </c>
      <c r="G10" s="319" t="s">
        <v>310</v>
      </c>
      <c r="H10" s="253">
        <v>0</v>
      </c>
      <c r="I10" s="314">
        <v>0</v>
      </c>
      <c r="J10"/>
      <c r="K10"/>
      <c r="L10"/>
      <c r="M10"/>
    </row>
    <row r="11" spans="1:16" s="68" customFormat="1" ht="39.950000000000003" customHeight="1" thickBot="1">
      <c r="A11" s="209"/>
      <c r="B11" s="211" t="s">
        <v>6</v>
      </c>
      <c r="C11" s="432">
        <f>'FORECAST WORKSHEET'!D63</f>
        <v>1.3</v>
      </c>
      <c r="D11" s="432">
        <f>'FORECAST WORKSHEET'!E63</f>
        <v>1.3</v>
      </c>
      <c r="E11" s="323">
        <f>'FORECAST WORKSHEET'!E119/'FORECAST WORKSHEET'!E140</f>
        <v>1.4269940450425467</v>
      </c>
      <c r="F11" s="317" t="s">
        <v>307</v>
      </c>
      <c r="G11" s="319" t="s">
        <v>310</v>
      </c>
      <c r="H11" s="253">
        <v>0</v>
      </c>
      <c r="I11" s="314">
        <v>0</v>
      </c>
      <c r="J11"/>
      <c r="K11"/>
      <c r="L11"/>
      <c r="M11"/>
    </row>
    <row r="12" spans="1:16" s="9" customFormat="1" ht="20.100000000000001" customHeight="1" thickBot="1">
      <c r="A12" s="2"/>
      <c r="B12" s="165" t="s">
        <v>62</v>
      </c>
      <c r="C12" s="169"/>
      <c r="D12" s="170"/>
      <c r="E12" s="172"/>
      <c r="F12" s="255"/>
      <c r="G12" s="256"/>
      <c r="H12" s="208"/>
      <c r="I12" s="208"/>
      <c r="J12"/>
      <c r="K12"/>
      <c r="L12"/>
      <c r="M12"/>
      <c r="P12" s="8"/>
    </row>
    <row r="13" spans="1:16" s="68" customFormat="1" ht="39.950000000000003" customHeight="1" thickBot="1">
      <c r="A13" s="209"/>
      <c r="B13" s="211" t="s">
        <v>33</v>
      </c>
      <c r="C13" s="432">
        <f>'FORECAST WORKSHEET'!D65</f>
        <v>2.2000000000000002</v>
      </c>
      <c r="D13" s="432">
        <f>'FORECAST WORKSHEET'!E65</f>
        <v>2.4</v>
      </c>
      <c r="E13" s="324">
        <f>'FORECAST WORKSHEET'!E138/'FORECAST WORKSHEET'!E145</f>
        <v>2.8719222119184988</v>
      </c>
      <c r="F13" s="317" t="s">
        <v>307</v>
      </c>
      <c r="G13" s="319" t="s">
        <v>310</v>
      </c>
      <c r="H13" s="253">
        <v>0</v>
      </c>
      <c r="I13" s="314">
        <v>0</v>
      </c>
      <c r="J13"/>
      <c r="K13"/>
      <c r="L13"/>
      <c r="M13"/>
    </row>
    <row r="14" spans="1:16" s="68" customFormat="1" ht="39.950000000000003" customHeight="1" thickBot="1">
      <c r="A14" s="209"/>
      <c r="B14" s="211" t="s">
        <v>63</v>
      </c>
      <c r="C14" s="432">
        <f>'FORECAST WORKSHEET'!D66</f>
        <v>0.8</v>
      </c>
      <c r="D14" s="432">
        <f>'FORECAST WORKSHEET'!E66</f>
        <v>1</v>
      </c>
      <c r="E14" s="324">
        <f>('FORECAST WORKSHEET'!E138-'FORECAST WORKSHEET'!E137)/'FORECAST WORKSHEET'!E145</f>
        <v>1.2138960407935655</v>
      </c>
      <c r="F14" s="317" t="s">
        <v>307</v>
      </c>
      <c r="G14" s="319" t="s">
        <v>310</v>
      </c>
      <c r="H14" s="253">
        <v>0</v>
      </c>
      <c r="I14" s="314">
        <v>0</v>
      </c>
      <c r="J14"/>
      <c r="K14"/>
      <c r="L14"/>
      <c r="M14"/>
    </row>
    <row r="15" spans="1:16" s="9" customFormat="1" ht="20.100000000000001" customHeight="1" thickBot="1">
      <c r="A15" s="2"/>
      <c r="B15" s="165" t="s">
        <v>53</v>
      </c>
      <c r="C15" s="166"/>
      <c r="D15" s="167"/>
      <c r="E15" s="168"/>
      <c r="F15" s="602"/>
      <c r="G15" s="602"/>
      <c r="H15" s="381"/>
      <c r="I15" s="381"/>
      <c r="J15"/>
      <c r="K15"/>
      <c r="L15"/>
      <c r="M15"/>
      <c r="N15" s="17"/>
      <c r="O15" s="17"/>
      <c r="P15" s="8"/>
    </row>
    <row r="16" spans="1:16" s="68" customFormat="1" ht="39.950000000000003" customHeight="1" thickBot="1">
      <c r="A16" s="209"/>
      <c r="B16" s="211" t="s">
        <v>19</v>
      </c>
      <c r="C16" s="433">
        <f>'FORECAST WORKSHEET'!D68</f>
        <v>0.107</v>
      </c>
      <c r="D16" s="433">
        <f>'FORECAST WORKSHEET'!E68</f>
        <v>0.20399999999999999</v>
      </c>
      <c r="E16" s="321">
        <f>'FORECAST WORKSHEET'!E125/'FORECAST WORKSHEET'!E119</f>
        <v>0.20399999999999999</v>
      </c>
      <c r="F16" s="317" t="s">
        <v>308</v>
      </c>
      <c r="G16" s="319" t="s">
        <v>310</v>
      </c>
      <c r="H16" s="253">
        <v>0</v>
      </c>
      <c r="I16" s="253">
        <v>0</v>
      </c>
      <c r="J16"/>
      <c r="K16"/>
      <c r="L16"/>
      <c r="M16"/>
    </row>
    <row r="17" spans="1:16" s="68" customFormat="1" ht="39.950000000000003" customHeight="1" thickBot="1">
      <c r="A17" s="209"/>
      <c r="B17" s="211" t="s">
        <v>11</v>
      </c>
      <c r="C17" s="433">
        <f>'FORECAST WORKSHEET'!D69</f>
        <v>5.7000000000000002E-2</v>
      </c>
      <c r="D17" s="433">
        <f>'FORECAST WORKSHEET'!E69</f>
        <v>0.115</v>
      </c>
      <c r="E17" s="321">
        <f>'FORECAST WORKSHEET'!E129/'FORECAST WORKSHEET'!E119</f>
        <v>0.12614787560288637</v>
      </c>
      <c r="F17" s="317" t="s">
        <v>307</v>
      </c>
      <c r="G17" s="319" t="s">
        <v>310</v>
      </c>
      <c r="H17" s="253">
        <v>0</v>
      </c>
      <c r="I17" s="253">
        <v>0</v>
      </c>
      <c r="J17"/>
      <c r="K17"/>
      <c r="L17"/>
      <c r="M17"/>
    </row>
    <row r="18" spans="1:16" s="68" customFormat="1" ht="39.950000000000003" customHeight="1" thickBot="1">
      <c r="A18" s="209"/>
      <c r="B18" s="211" t="s">
        <v>12</v>
      </c>
      <c r="C18" s="433">
        <f>'FORECAST WORKSHEET'!D70</f>
        <v>7.2999999999999995E-2</v>
      </c>
      <c r="D18" s="433">
        <f>'FORECAST WORKSHEET'!E70</f>
        <v>0.154</v>
      </c>
      <c r="E18" s="321">
        <f>'FORECAST WORKSHEET'!E129/'FORECAST WORKSHEET'!E140</f>
        <v>0.18001226728008682</v>
      </c>
      <c r="F18" s="317" t="s">
        <v>307</v>
      </c>
      <c r="G18" s="319" t="s">
        <v>310</v>
      </c>
      <c r="H18" s="253">
        <v>0</v>
      </c>
      <c r="I18" s="314">
        <v>0</v>
      </c>
      <c r="J18"/>
      <c r="K18"/>
      <c r="L18"/>
      <c r="M18"/>
    </row>
    <row r="19" spans="1:16" s="68" customFormat="1" ht="39.950000000000003" customHeight="1" thickBot="1">
      <c r="A19" s="209"/>
      <c r="B19" s="211" t="s">
        <v>13</v>
      </c>
      <c r="C19" s="433">
        <f>'FORECAST WORKSHEET'!D71</f>
        <v>0.13200000000000001</v>
      </c>
      <c r="D19" s="433">
        <f>'FORECAST WORKSHEET'!E71</f>
        <v>0.23499999999999999</v>
      </c>
      <c r="E19" s="321">
        <f>'FORECAST WORKSHEET'!E129/'FORECAST WORKSHEET'!E150</f>
        <v>0.24516504193285726</v>
      </c>
      <c r="F19" s="317" t="s">
        <v>307</v>
      </c>
      <c r="G19" s="319" t="s">
        <v>310</v>
      </c>
      <c r="H19" s="253">
        <v>0</v>
      </c>
      <c r="I19" s="314">
        <v>0</v>
      </c>
      <c r="J19"/>
      <c r="K19"/>
      <c r="L19"/>
      <c r="M19"/>
    </row>
    <row r="20" spans="1:16" s="9" customFormat="1" ht="20.100000000000001" customHeight="1" thickBot="1">
      <c r="A20" s="2"/>
      <c r="B20" s="165" t="s">
        <v>64</v>
      </c>
      <c r="C20" s="169"/>
      <c r="D20" s="170"/>
      <c r="E20" s="172"/>
      <c r="F20" s="255"/>
      <c r="G20" s="256"/>
      <c r="H20" s="208"/>
      <c r="I20" s="208"/>
      <c r="J20"/>
      <c r="K20"/>
      <c r="L20"/>
      <c r="M20"/>
      <c r="P20" s="8"/>
    </row>
    <row r="21" spans="1:16" s="68" customFormat="1" ht="39.950000000000003" customHeight="1" thickBot="1">
      <c r="A21" s="209"/>
      <c r="B21" s="213" t="s">
        <v>74</v>
      </c>
      <c r="C21" s="433">
        <f>'FORECAST WORKSHEET'!D73</f>
        <v>0.44800000000000001</v>
      </c>
      <c r="D21" s="433">
        <f>'FORECAST WORKSHEET'!E73</f>
        <v>0.3</v>
      </c>
      <c r="E21" s="321">
        <f>'FORECAST WORKSHEET'!E147/'FORECAST WORKSHEET'!E140</f>
        <v>0.26575067203346908</v>
      </c>
      <c r="F21" s="317" t="s">
        <v>307</v>
      </c>
      <c r="G21" s="319" t="s">
        <v>310</v>
      </c>
      <c r="H21" s="253">
        <v>0</v>
      </c>
      <c r="I21" s="314">
        <v>0</v>
      </c>
      <c r="J21"/>
      <c r="K21"/>
      <c r="L21"/>
      <c r="M21"/>
      <c r="N21" s="210"/>
    </row>
    <row r="22" spans="1:16" s="67" customFormat="1" ht="39.950000000000003" customHeight="1" thickBot="1">
      <c r="A22" s="209"/>
      <c r="B22" s="214" t="s">
        <v>66</v>
      </c>
      <c r="C22" s="432">
        <f>'FORECAST WORKSHEET'!D74</f>
        <v>0.8</v>
      </c>
      <c r="D22" s="432">
        <f>'FORECAST WORKSHEET'!E74</f>
        <v>0.5</v>
      </c>
      <c r="E22" s="324">
        <f>'FORECAST WORKSHEET'!E147/'FORECAST WORKSHEET'!E150</f>
        <v>0.36193519273548824</v>
      </c>
      <c r="F22" s="317" t="s">
        <v>307</v>
      </c>
      <c r="G22" s="319" t="s">
        <v>310</v>
      </c>
      <c r="H22" s="253">
        <v>0</v>
      </c>
      <c r="I22" s="314">
        <v>0</v>
      </c>
      <c r="J22"/>
      <c r="K22"/>
      <c r="L22"/>
      <c r="M22"/>
      <c r="P22" s="68"/>
    </row>
    <row r="23" spans="1:16" s="67" customFormat="1" ht="39.950000000000003" customHeight="1" thickBot="1">
      <c r="A23" s="209"/>
      <c r="B23" s="214" t="s">
        <v>67</v>
      </c>
      <c r="C23" s="432">
        <f>'FORECAST WORKSHEET'!D75</f>
        <v>6</v>
      </c>
      <c r="D23" s="432">
        <f>'FORECAST WORKSHEET'!E75</f>
        <v>16.600000000000001</v>
      </c>
      <c r="E23" s="324">
        <f>'FORECAST WORKSHEET'!E125/'FORECAST WORKSHEET'!E126</f>
        <v>29.591187430121263</v>
      </c>
      <c r="F23" s="317" t="s">
        <v>307</v>
      </c>
      <c r="G23" s="319" t="s">
        <v>310</v>
      </c>
      <c r="H23" s="253">
        <v>0</v>
      </c>
      <c r="I23" s="314">
        <v>0</v>
      </c>
      <c r="J23"/>
      <c r="K23"/>
      <c r="L23"/>
      <c r="M23"/>
      <c r="P23" s="68"/>
    </row>
    <row r="24" spans="1:16" s="67" customFormat="1" ht="39.950000000000003" customHeight="1" thickBot="1">
      <c r="A24" s="209"/>
      <c r="B24" s="215" t="s">
        <v>68</v>
      </c>
      <c r="C24" s="434">
        <f>'FORECAST WORKSHEET'!D76</f>
        <v>7.3</v>
      </c>
      <c r="D24" s="434">
        <f>'FORECAST WORKSHEET'!E76</f>
        <v>18.899999999999999</v>
      </c>
      <c r="E24" s="325">
        <f>'FORECAST WORKSHEET'!E123/'FORECAST WORKSHEET'!E126</f>
        <v>33.1143101809649</v>
      </c>
      <c r="F24" s="318" t="s">
        <v>307</v>
      </c>
      <c r="G24" s="320" t="s">
        <v>310</v>
      </c>
      <c r="H24" s="253">
        <v>0</v>
      </c>
      <c r="I24" s="314">
        <v>0</v>
      </c>
      <c r="J24"/>
      <c r="K24"/>
      <c r="L24"/>
      <c r="M24"/>
      <c r="P24" s="68"/>
    </row>
    <row r="25" spans="1:16" s="24" customFormat="1" ht="24.95" customHeight="1" thickTop="1">
      <c r="C25" s="60"/>
      <c r="D25" s="60"/>
      <c r="F25" s="60"/>
      <c r="G25" s="278"/>
      <c r="H25" s="23"/>
      <c r="I25" s="23"/>
      <c r="J25" s="23"/>
      <c r="K25" s="11"/>
      <c r="L25" s="11"/>
      <c r="M25" s="11"/>
      <c r="N25" s="11"/>
    </row>
    <row r="26" spans="1:16" s="266" customFormat="1" ht="24.95" customHeight="1">
      <c r="B26" s="268" t="s">
        <v>218</v>
      </c>
      <c r="C26" s="268"/>
      <c r="D26" s="268"/>
      <c r="E26" s="269" t="s">
        <v>220</v>
      </c>
      <c r="F26" s="269" t="s">
        <v>220</v>
      </c>
      <c r="G26" s="269" t="s">
        <v>220</v>
      </c>
      <c r="H26" s="269" t="s">
        <v>220</v>
      </c>
      <c r="I26" s="269" t="s">
        <v>220</v>
      </c>
      <c r="J26"/>
      <c r="K26"/>
      <c r="L26"/>
      <c r="M26"/>
      <c r="N26" s="267"/>
    </row>
    <row r="27" spans="1:16" ht="24.95" customHeight="1">
      <c r="B27" s="268"/>
      <c r="C27" s="268"/>
      <c r="D27" s="268"/>
      <c r="E27" s="269">
        <v>0</v>
      </c>
      <c r="F27" s="269">
        <v>0</v>
      </c>
      <c r="G27" s="269">
        <v>0</v>
      </c>
      <c r="H27" s="269">
        <v>0</v>
      </c>
      <c r="I27" s="269">
        <v>0</v>
      </c>
      <c r="J27"/>
      <c r="K27"/>
      <c r="L27"/>
      <c r="M27"/>
    </row>
    <row r="28" spans="1:16" ht="24.95" customHeight="1" thickBot="1">
      <c r="M28" s="11">
        <f>SUM(F28:K28)</f>
        <v>0</v>
      </c>
    </row>
    <row r="29" spans="1:16" ht="19.5" thickTop="1" thickBot="1">
      <c r="B29" s="451" t="s">
        <v>289</v>
      </c>
      <c r="C29" s="445" t="s">
        <v>259</v>
      </c>
      <c r="D29" s="446" t="s">
        <v>258</v>
      </c>
      <c r="E29" s="592" t="s">
        <v>256</v>
      </c>
      <c r="F29" s="593"/>
      <c r="G29" s="593"/>
      <c r="H29" s="593"/>
      <c r="I29" s="593"/>
      <c r="J29" s="594"/>
      <c r="K29" s="446" t="s">
        <v>258</v>
      </c>
      <c r="L29" s="575" t="s">
        <v>257</v>
      </c>
      <c r="M29" s="576"/>
      <c r="N29" s="15"/>
    </row>
    <row r="30" spans="1:16" s="14" customFormat="1" ht="93.75" customHeight="1" thickTop="1" thickBot="1">
      <c r="A30" s="4"/>
      <c r="B30" s="452" t="s">
        <v>27</v>
      </c>
      <c r="C30" s="447" t="s">
        <v>207</v>
      </c>
      <c r="D30" s="448"/>
      <c r="E30" s="589" t="s">
        <v>254</v>
      </c>
      <c r="F30" s="590"/>
      <c r="G30" s="590"/>
      <c r="H30" s="590"/>
      <c r="I30" s="590"/>
      <c r="J30" s="591"/>
      <c r="K30" s="449"/>
      <c r="L30" s="577" t="s">
        <v>255</v>
      </c>
      <c r="M30" s="578"/>
    </row>
    <row r="31" spans="1:16" s="9" customFormat="1" ht="54" customHeight="1" thickTop="1" thickBot="1">
      <c r="A31" s="2"/>
      <c r="B31" s="165" t="s">
        <v>281</v>
      </c>
      <c r="C31" s="168"/>
      <c r="D31" s="216" t="s">
        <v>210</v>
      </c>
      <c r="E31" s="588"/>
      <c r="F31" s="568"/>
      <c r="G31" s="568"/>
      <c r="H31" s="568"/>
      <c r="I31" s="568"/>
      <c r="J31" s="309"/>
      <c r="K31" s="219" t="s">
        <v>211</v>
      </c>
      <c r="L31" s="568"/>
      <c r="M31" s="569"/>
    </row>
    <row r="32" spans="1:16" s="68" customFormat="1" ht="80.099999999999994" customHeight="1" thickTop="1" thickBot="1">
      <c r="A32" s="209"/>
      <c r="B32" s="304" t="s">
        <v>59</v>
      </c>
      <c r="C32" s="297">
        <f t="shared" ref="C32" si="0">E6</f>
        <v>7.6</v>
      </c>
      <c r="D32" s="295">
        <f>H6</f>
        <v>0</v>
      </c>
      <c r="E32" s="579" t="s">
        <v>284</v>
      </c>
      <c r="F32" s="580"/>
      <c r="G32" s="580"/>
      <c r="H32" s="580"/>
      <c r="I32" s="580"/>
      <c r="J32" s="587"/>
      <c r="K32" s="296">
        <f>I6</f>
        <v>0</v>
      </c>
      <c r="L32" s="570"/>
      <c r="M32" s="571"/>
    </row>
    <row r="33" spans="1:13" s="68" customFormat="1" ht="80.099999999999994" customHeight="1" thickBot="1">
      <c r="A33" s="209"/>
      <c r="B33" s="304" t="s">
        <v>14</v>
      </c>
      <c r="C33" s="298">
        <f>E8</f>
        <v>2.7</v>
      </c>
      <c r="D33" s="295">
        <f>H8</f>
        <v>0</v>
      </c>
      <c r="E33" s="582"/>
      <c r="F33" s="583"/>
      <c r="G33" s="583"/>
      <c r="H33" s="583"/>
      <c r="I33" s="583"/>
      <c r="J33" s="584"/>
      <c r="K33" s="296">
        <f>I8</f>
        <v>0</v>
      </c>
      <c r="L33" s="570"/>
      <c r="M33" s="571"/>
    </row>
    <row r="34" spans="1:13" s="68" customFormat="1" ht="80.099999999999994" customHeight="1" thickTop="1" thickBot="1">
      <c r="A34" s="209"/>
      <c r="B34" s="304" t="s">
        <v>20</v>
      </c>
      <c r="C34" s="298">
        <f>E10</f>
        <v>3.1397231097900362</v>
      </c>
      <c r="D34" s="295">
        <f>H10</f>
        <v>0</v>
      </c>
      <c r="E34" s="579" t="s">
        <v>284</v>
      </c>
      <c r="F34" s="580"/>
      <c r="G34" s="580"/>
      <c r="H34" s="580"/>
      <c r="I34" s="580"/>
      <c r="J34" s="587"/>
      <c r="K34" s="296">
        <f>I10</f>
        <v>0</v>
      </c>
      <c r="L34" s="570"/>
      <c r="M34" s="571"/>
    </row>
    <row r="35" spans="1:13" s="68" customFormat="1" ht="80.099999999999994" customHeight="1" thickTop="1" thickBot="1">
      <c r="A35" s="209"/>
      <c r="B35" s="304" t="s">
        <v>6</v>
      </c>
      <c r="C35" s="299">
        <f>E11</f>
        <v>1.4269940450425467</v>
      </c>
      <c r="D35" s="296">
        <f>H11</f>
        <v>0</v>
      </c>
      <c r="E35" s="579" t="s">
        <v>284</v>
      </c>
      <c r="F35" s="580"/>
      <c r="G35" s="580"/>
      <c r="H35" s="580"/>
      <c r="I35" s="580"/>
      <c r="J35" s="587"/>
      <c r="K35" s="382">
        <f>I11</f>
        <v>0</v>
      </c>
      <c r="L35" s="570"/>
      <c r="M35" s="571"/>
    </row>
    <row r="36" spans="1:13" s="9" customFormat="1" ht="30" customHeight="1" thickBot="1">
      <c r="A36" s="2"/>
      <c r="B36" s="165" t="s">
        <v>62</v>
      </c>
      <c r="C36" s="172"/>
      <c r="D36" s="208"/>
      <c r="E36" s="585"/>
      <c r="F36" s="586"/>
      <c r="G36" s="586"/>
      <c r="H36" s="586"/>
      <c r="I36" s="586"/>
      <c r="J36" s="383"/>
      <c r="K36" s="220"/>
      <c r="L36" s="573"/>
      <c r="M36" s="574"/>
    </row>
    <row r="37" spans="1:13" s="68" customFormat="1" ht="80.099999999999994" customHeight="1" thickBot="1">
      <c r="A37" s="209"/>
      <c r="B37" s="304" t="s">
        <v>33</v>
      </c>
      <c r="C37" s="299">
        <f>E13</f>
        <v>2.8719222119184988</v>
      </c>
      <c r="D37" s="295">
        <f>H13</f>
        <v>0</v>
      </c>
      <c r="E37" s="582"/>
      <c r="F37" s="583"/>
      <c r="G37" s="583"/>
      <c r="H37" s="583"/>
      <c r="I37" s="583"/>
      <c r="J37" s="584"/>
      <c r="K37" s="296">
        <f>I13</f>
        <v>0</v>
      </c>
      <c r="L37" s="570"/>
      <c r="M37" s="571"/>
    </row>
    <row r="38" spans="1:13" s="9" customFormat="1" ht="30" customHeight="1" thickTop="1" thickBot="1">
      <c r="A38" s="2"/>
      <c r="B38" s="165" t="s">
        <v>53</v>
      </c>
      <c r="C38" s="168"/>
      <c r="D38" s="216"/>
      <c r="E38" s="588"/>
      <c r="F38" s="568"/>
      <c r="G38" s="568"/>
      <c r="H38" s="568"/>
      <c r="I38" s="568"/>
      <c r="J38" s="309"/>
      <c r="K38" s="219"/>
      <c r="L38" s="568"/>
      <c r="M38" s="569"/>
    </row>
    <row r="39" spans="1:13" s="68" customFormat="1" ht="80.099999999999994" customHeight="1" thickTop="1" thickBot="1">
      <c r="A39" s="209"/>
      <c r="B39" s="304" t="s">
        <v>19</v>
      </c>
      <c r="C39" s="295">
        <f>E16</f>
        <v>0.20399999999999999</v>
      </c>
      <c r="D39" s="295">
        <f>H16</f>
        <v>0</v>
      </c>
      <c r="E39" s="582"/>
      <c r="F39" s="583"/>
      <c r="G39" s="583"/>
      <c r="H39" s="583"/>
      <c r="I39" s="583"/>
      <c r="J39" s="584"/>
      <c r="K39" s="296">
        <f>I16</f>
        <v>0</v>
      </c>
      <c r="L39" s="579" t="s">
        <v>284</v>
      </c>
      <c r="M39" s="580"/>
    </row>
    <row r="40" spans="1:13" s="68" customFormat="1" ht="80.099999999999994" customHeight="1" thickTop="1" thickBot="1">
      <c r="A40" s="209"/>
      <c r="B40" s="304" t="s">
        <v>11</v>
      </c>
      <c r="C40" s="295">
        <f>E17</f>
        <v>0.12614787560288637</v>
      </c>
      <c r="D40" s="295">
        <f>H17</f>
        <v>0</v>
      </c>
      <c r="E40" s="582"/>
      <c r="F40" s="583"/>
      <c r="G40" s="583"/>
      <c r="H40" s="583"/>
      <c r="I40" s="583"/>
      <c r="J40" s="584"/>
      <c r="K40" s="296">
        <f>I17</f>
        <v>0</v>
      </c>
      <c r="L40" s="579" t="s">
        <v>284</v>
      </c>
      <c r="M40" s="580"/>
    </row>
    <row r="41" spans="1:13" s="68" customFormat="1" ht="80.099999999999994" customHeight="1" thickBot="1">
      <c r="A41" s="209"/>
      <c r="B41" s="304" t="s">
        <v>12</v>
      </c>
      <c r="C41" s="295">
        <f>E18</f>
        <v>0.18001226728008682</v>
      </c>
      <c r="D41" s="295">
        <f>H18</f>
        <v>0</v>
      </c>
      <c r="E41" s="582"/>
      <c r="F41" s="583"/>
      <c r="G41" s="583"/>
      <c r="H41" s="583"/>
      <c r="I41" s="583"/>
      <c r="J41" s="584"/>
      <c r="K41" s="296">
        <f>I18</f>
        <v>0</v>
      </c>
      <c r="L41" s="570"/>
      <c r="M41" s="571"/>
    </row>
    <row r="42" spans="1:13" s="68" customFormat="1" ht="80.099999999999994" customHeight="1" thickBot="1">
      <c r="A42" s="209"/>
      <c r="B42" s="304" t="s">
        <v>13</v>
      </c>
      <c r="C42" s="295">
        <f>E19</f>
        <v>0.24516504193285726</v>
      </c>
      <c r="D42" s="295">
        <f>H19</f>
        <v>0</v>
      </c>
      <c r="E42" s="582"/>
      <c r="F42" s="583"/>
      <c r="G42" s="583"/>
      <c r="H42" s="583"/>
      <c r="I42" s="583"/>
      <c r="J42" s="584"/>
      <c r="K42" s="296">
        <f>I19</f>
        <v>0</v>
      </c>
      <c r="L42" s="570"/>
      <c r="M42" s="571"/>
    </row>
    <row r="43" spans="1:13" s="9" customFormat="1" ht="30" customHeight="1" thickBot="1">
      <c r="A43" s="2"/>
      <c r="B43" s="165" t="s">
        <v>64</v>
      </c>
      <c r="C43" s="172"/>
      <c r="D43" s="208"/>
      <c r="E43" s="581"/>
      <c r="F43" s="573"/>
      <c r="G43" s="573"/>
      <c r="H43" s="573"/>
      <c r="I43" s="573"/>
      <c r="J43" s="310"/>
      <c r="K43" s="220"/>
      <c r="L43" s="573"/>
      <c r="M43" s="574"/>
    </row>
    <row r="44" spans="1:13" s="68" customFormat="1" ht="80.099999999999994" customHeight="1" thickBot="1">
      <c r="A44" s="209"/>
      <c r="B44" s="305" t="s">
        <v>74</v>
      </c>
      <c r="C44" s="295">
        <f t="shared" ref="C44:C47" si="1">E21</f>
        <v>0.26575067203346908</v>
      </c>
      <c r="D44" s="295">
        <f t="shared" ref="D44:D47" si="2">H21</f>
        <v>0</v>
      </c>
      <c r="E44" s="582"/>
      <c r="F44" s="583"/>
      <c r="G44" s="583"/>
      <c r="H44" s="583"/>
      <c r="I44" s="583"/>
      <c r="J44" s="584"/>
      <c r="K44" s="296">
        <f>I21</f>
        <v>0</v>
      </c>
      <c r="L44" s="570"/>
      <c r="M44" s="571"/>
    </row>
    <row r="45" spans="1:13" s="67" customFormat="1" ht="80.099999999999994" customHeight="1" thickBot="1">
      <c r="A45" s="209"/>
      <c r="B45" s="306" t="s">
        <v>66</v>
      </c>
      <c r="C45" s="299">
        <f t="shared" si="1"/>
        <v>0.36193519273548824</v>
      </c>
      <c r="D45" s="295">
        <f t="shared" si="2"/>
        <v>0</v>
      </c>
      <c r="E45" s="582"/>
      <c r="F45" s="583"/>
      <c r="G45" s="583"/>
      <c r="H45" s="583"/>
      <c r="I45" s="583"/>
      <c r="J45" s="584"/>
      <c r="K45" s="296">
        <f>I22</f>
        <v>0</v>
      </c>
      <c r="L45" s="570"/>
      <c r="M45" s="571"/>
    </row>
    <row r="46" spans="1:13" s="67" customFormat="1" ht="80.099999999999994" customHeight="1" thickBot="1">
      <c r="A46" s="209"/>
      <c r="B46" s="306" t="s">
        <v>67</v>
      </c>
      <c r="C46" s="299">
        <f t="shared" si="1"/>
        <v>29.591187430121263</v>
      </c>
      <c r="D46" s="295">
        <f t="shared" si="2"/>
        <v>0</v>
      </c>
      <c r="E46" s="582"/>
      <c r="F46" s="583"/>
      <c r="G46" s="583"/>
      <c r="H46" s="583"/>
      <c r="I46" s="583"/>
      <c r="J46" s="584"/>
      <c r="K46" s="296">
        <f>I23</f>
        <v>0</v>
      </c>
      <c r="L46" s="570"/>
      <c r="M46" s="571"/>
    </row>
    <row r="47" spans="1:13" s="67" customFormat="1" ht="80.099999999999994" customHeight="1" thickBot="1">
      <c r="A47" s="209"/>
      <c r="B47" s="307" t="s">
        <v>68</v>
      </c>
      <c r="C47" s="300">
        <f t="shared" si="1"/>
        <v>33.1143101809649</v>
      </c>
      <c r="D47" s="295">
        <f t="shared" si="2"/>
        <v>0</v>
      </c>
      <c r="E47" s="582"/>
      <c r="F47" s="583"/>
      <c r="G47" s="583"/>
      <c r="H47" s="583"/>
      <c r="I47" s="583"/>
      <c r="J47" s="584"/>
      <c r="K47" s="296">
        <f>I24</f>
        <v>0</v>
      </c>
      <c r="L47" s="570"/>
      <c r="M47" s="571"/>
    </row>
    <row r="48" spans="1:13" s="24" customFormat="1" ht="24.95" customHeight="1" thickTop="1">
      <c r="C48" s="60"/>
      <c r="D48" s="60"/>
      <c r="E48" s="60"/>
      <c r="F48" s="278"/>
      <c r="G48" s="23"/>
      <c r="H48" s="23"/>
      <c r="I48" s="11"/>
      <c r="J48" s="11"/>
      <c r="K48" s="11"/>
      <c r="L48" s="11"/>
      <c r="M48" s="11"/>
    </row>
    <row r="49" spans="2:14" s="266" customFormat="1" ht="24.95" customHeight="1">
      <c r="B49" s="268" t="s">
        <v>218</v>
      </c>
      <c r="C49" s="268"/>
      <c r="D49" s="268"/>
      <c r="E49" s="572" t="s">
        <v>220</v>
      </c>
      <c r="F49" s="572"/>
      <c r="G49" s="572"/>
      <c r="H49" s="572"/>
      <c r="I49" s="572"/>
      <c r="J49" s="269"/>
      <c r="K49" s="269"/>
      <c r="L49" s="572" t="s">
        <v>220</v>
      </c>
      <c r="M49" s="572"/>
    </row>
    <row r="50" spans="2:14" ht="24.95" customHeight="1">
      <c r="B50" s="268"/>
      <c r="C50" s="268"/>
      <c r="D50" s="268"/>
      <c r="E50" s="268"/>
      <c r="F50" s="268"/>
      <c r="G50" s="268"/>
      <c r="H50" s="268">
        <v>0</v>
      </c>
      <c r="I50" s="268"/>
      <c r="J50" s="268"/>
      <c r="K50" s="268"/>
      <c r="L50" s="268">
        <v>0</v>
      </c>
      <c r="M50" s="268"/>
      <c r="N50" s="15"/>
    </row>
    <row r="51" spans="2:14" customFormat="1"/>
    <row r="88" spans="7:7" s="11" customFormat="1">
      <c r="G88" s="261"/>
    </row>
    <row r="89" spans="7:7" s="11" customFormat="1">
      <c r="G89" s="261"/>
    </row>
    <row r="90" spans="7:7" s="11" customFormat="1">
      <c r="G90" s="261"/>
    </row>
    <row r="91" spans="7:7" s="11" customFormat="1">
      <c r="G91" s="261"/>
    </row>
    <row r="92" spans="7:7" s="11" customFormat="1">
      <c r="G92" s="261"/>
    </row>
    <row r="93" spans="7:7" s="11" customFormat="1">
      <c r="G93" s="261"/>
    </row>
    <row r="94" spans="7:7" s="11" customFormat="1">
      <c r="G94" s="261"/>
    </row>
    <row r="95" spans="7:7" s="11" customFormat="1">
      <c r="G95" s="261"/>
    </row>
    <row r="96" spans="7:7" s="11" customFormat="1">
      <c r="G96" s="261"/>
    </row>
    <row r="97" spans="7:7" s="11" customFormat="1">
      <c r="G97" s="261"/>
    </row>
    <row r="98" spans="7:7" s="11" customFormat="1">
      <c r="G98" s="261"/>
    </row>
    <row r="99" spans="7:7" s="11" customFormat="1">
      <c r="G99" s="261"/>
    </row>
    <row r="100" spans="7:7" s="11" customFormat="1">
      <c r="G100" s="261"/>
    </row>
    <row r="101" spans="7:7" s="11" customFormat="1">
      <c r="G101" s="261"/>
    </row>
    <row r="102" spans="7:7" s="11" customFormat="1">
      <c r="G102" s="261"/>
    </row>
    <row r="103" spans="7:7" s="11" customFormat="1">
      <c r="G103" s="261"/>
    </row>
    <row r="104" spans="7:7" s="11" customFormat="1">
      <c r="G104" s="261"/>
    </row>
    <row r="105" spans="7:7" s="11" customFormat="1">
      <c r="G105" s="261"/>
    </row>
    <row r="106" spans="7:7" s="11" customFormat="1">
      <c r="G106" s="261"/>
    </row>
    <row r="107" spans="7:7" s="11" customFormat="1">
      <c r="G107" s="261"/>
    </row>
    <row r="108" spans="7:7" s="11" customFormat="1">
      <c r="G108" s="261"/>
    </row>
    <row r="109" spans="7:7" s="11" customFormat="1">
      <c r="G109" s="261"/>
    </row>
  </sheetData>
  <sheetProtection formatCells="0" formatColumns="0" formatRows="0"/>
  <mergeCells count="45">
    <mergeCell ref="E31:I31"/>
    <mergeCell ref="E30:J30"/>
    <mergeCell ref="E29:J29"/>
    <mergeCell ref="H4:I4"/>
    <mergeCell ref="A1:F1"/>
    <mergeCell ref="B2:I2"/>
    <mergeCell ref="H3:I3"/>
    <mergeCell ref="F15:G15"/>
    <mergeCell ref="E32:J32"/>
    <mergeCell ref="E33:J33"/>
    <mergeCell ref="E39:J39"/>
    <mergeCell ref="E40:J40"/>
    <mergeCell ref="E41:J41"/>
    <mergeCell ref="E38:I38"/>
    <mergeCell ref="E47:J47"/>
    <mergeCell ref="E36:I36"/>
    <mergeCell ref="E34:J34"/>
    <mergeCell ref="E35:J35"/>
    <mergeCell ref="E37:J37"/>
    <mergeCell ref="E42:J42"/>
    <mergeCell ref="E49:I49"/>
    <mergeCell ref="L29:M29"/>
    <mergeCell ref="L30:M30"/>
    <mergeCell ref="L38:M38"/>
    <mergeCell ref="L39:M39"/>
    <mergeCell ref="L40:M40"/>
    <mergeCell ref="L41:M41"/>
    <mergeCell ref="L42:M42"/>
    <mergeCell ref="L32:M32"/>
    <mergeCell ref="L33:M33"/>
    <mergeCell ref="L34:M34"/>
    <mergeCell ref="L35:M35"/>
    <mergeCell ref="E43:I43"/>
    <mergeCell ref="E44:J44"/>
    <mergeCell ref="E45:J45"/>
    <mergeCell ref="E46:J46"/>
    <mergeCell ref="L31:M31"/>
    <mergeCell ref="L45:M45"/>
    <mergeCell ref="L46:M46"/>
    <mergeCell ref="L47:M47"/>
    <mergeCell ref="L49:M49"/>
    <mergeCell ref="L36:M36"/>
    <mergeCell ref="L37:M37"/>
    <mergeCell ref="L43:M43"/>
    <mergeCell ref="L44:M44"/>
  </mergeCells>
  <printOptions horizontalCentered="1"/>
  <pageMargins left="0.25" right="0.25" top="0.25" bottom="0.25" header="0" footer="0"/>
  <pageSetup scale="55" fitToHeight="2" orientation="landscape" r:id="rId1"/>
  <headerFooter alignWithMargins="0"/>
  <rowBreaks count="1" manualBreakCount="1">
    <brk id="36" min="1" max="12" man="1"/>
  </rowBreaks>
  <drawing r:id="rId2"/>
</worksheet>
</file>

<file path=xl/worksheets/sheet4.xml><?xml version="1.0" encoding="utf-8"?>
<worksheet xmlns="http://schemas.openxmlformats.org/spreadsheetml/2006/main" xmlns:r="http://schemas.openxmlformats.org/officeDocument/2006/relationships">
  <sheetPr>
    <tabColor rgb="FFFFFF00"/>
    <pageSetUpPr fitToPage="1"/>
  </sheetPr>
  <dimension ref="A1:Y148"/>
  <sheetViews>
    <sheetView zoomScale="130" zoomScaleNormal="130" workbookViewId="0">
      <selection activeCell="C12" sqref="C12"/>
    </sheetView>
  </sheetViews>
  <sheetFormatPr defaultRowHeight="12.75"/>
  <cols>
    <col min="1" max="1" width="9.140625" style="63"/>
    <col min="2" max="2" width="46.5703125" style="63" customWidth="1"/>
    <col min="3" max="5" width="15.7109375" style="63" customWidth="1"/>
    <col min="6" max="6" width="20.7109375" style="63" customWidth="1"/>
    <col min="7" max="7" width="4.5703125" customWidth="1"/>
    <col min="8" max="8" width="20.7109375" style="63" customWidth="1"/>
    <col min="9" max="9" width="17.85546875" style="63" customWidth="1"/>
    <col min="10" max="16384" width="9.140625" style="63"/>
  </cols>
  <sheetData>
    <row r="1" spans="1:25" s="83" customFormat="1" ht="39.950000000000003" customHeight="1" thickBot="1">
      <c r="A1" s="82" t="s">
        <v>126</v>
      </c>
      <c r="G1"/>
    </row>
    <row r="2" spans="1:25" s="11" customFormat="1" ht="132" customHeight="1" thickTop="1" thickBot="1">
      <c r="A2" s="443" t="s">
        <v>287</v>
      </c>
      <c r="B2" s="597" t="s">
        <v>288</v>
      </c>
      <c r="C2" s="598"/>
      <c r="D2" s="598"/>
      <c r="E2" s="598"/>
      <c r="F2" s="599"/>
      <c r="G2"/>
      <c r="H2"/>
      <c r="I2"/>
      <c r="J2"/>
      <c r="K2"/>
      <c r="L2"/>
      <c r="M2"/>
    </row>
    <row r="3" spans="1:25" s="65" customFormat="1" ht="48" customHeight="1" thickTop="1" thickBot="1">
      <c r="A3" s="387" t="s">
        <v>119</v>
      </c>
      <c r="B3" s="613" t="s">
        <v>124</v>
      </c>
      <c r="C3" s="613"/>
      <c r="D3" s="613"/>
      <c r="E3" s="613"/>
      <c r="F3" s="613"/>
      <c r="G3"/>
    </row>
    <row r="4" spans="1:25" s="65" customFormat="1" ht="48.75" customHeight="1" thickTop="1" thickBot="1">
      <c r="A4" s="614" t="s">
        <v>114</v>
      </c>
      <c r="B4" s="459"/>
      <c r="C4" s="384"/>
      <c r="D4" s="385" t="s">
        <v>277</v>
      </c>
      <c r="E4" s="385" t="s">
        <v>278</v>
      </c>
      <c r="F4" s="386" t="s">
        <v>122</v>
      </c>
      <c r="G4"/>
    </row>
    <row r="5" spans="1:25" s="65" customFormat="1" ht="30" customHeight="1" thickBot="1">
      <c r="A5" s="615"/>
      <c r="B5" s="460" t="s">
        <v>198</v>
      </c>
      <c r="C5" s="205"/>
      <c r="D5" s="257">
        <f>'FORECAST WORKSHEET'!D52</f>
        <v>0.33</v>
      </c>
      <c r="E5" s="258">
        <f>'FORECAST WORKSHEET'!E52</f>
        <v>0.33</v>
      </c>
      <c r="F5" s="200"/>
      <c r="G5"/>
    </row>
    <row r="6" spans="1:25" s="71" customFormat="1" ht="30" customHeight="1" thickBot="1">
      <c r="A6" s="615"/>
      <c r="B6" s="460" t="s">
        <v>106</v>
      </c>
      <c r="C6" s="206"/>
      <c r="D6" s="435">
        <v>0</v>
      </c>
      <c r="E6" s="435">
        <v>0</v>
      </c>
      <c r="F6" s="444" t="e">
        <f>(E6-D6)/D6</f>
        <v>#DIV/0!</v>
      </c>
      <c r="G6"/>
      <c r="H6" s="72"/>
      <c r="I6" s="70"/>
      <c r="J6" s="65"/>
    </row>
    <row r="7" spans="1:25" s="71" customFormat="1" ht="30" customHeight="1" thickBot="1">
      <c r="A7" s="615"/>
      <c r="B7" s="460" t="s">
        <v>107</v>
      </c>
      <c r="C7" s="206"/>
      <c r="D7" s="436">
        <v>0</v>
      </c>
      <c r="E7" s="436">
        <v>0</v>
      </c>
      <c r="F7" s="444" t="e">
        <f t="shared" ref="F7:F9" si="0">(E7-D7)/D7</f>
        <v>#DIV/0!</v>
      </c>
      <c r="G7"/>
      <c r="H7" s="72"/>
      <c r="I7" s="70"/>
      <c r="J7" s="65"/>
    </row>
    <row r="8" spans="1:25" s="71" customFormat="1" ht="30" customHeight="1" thickBot="1">
      <c r="A8" s="615"/>
      <c r="B8" s="460" t="s">
        <v>108</v>
      </c>
      <c r="C8" s="206"/>
      <c r="D8" s="436">
        <v>0</v>
      </c>
      <c r="E8" s="436">
        <v>0</v>
      </c>
      <c r="F8" s="444" t="e">
        <f t="shared" si="0"/>
        <v>#DIV/0!</v>
      </c>
      <c r="G8"/>
      <c r="H8" s="72"/>
      <c r="I8" s="70"/>
      <c r="J8" s="65"/>
    </row>
    <row r="9" spans="1:25" s="71" customFormat="1" ht="30" customHeight="1" thickBot="1">
      <c r="A9" s="615"/>
      <c r="B9" s="460" t="s">
        <v>109</v>
      </c>
      <c r="C9" s="205"/>
      <c r="D9" s="437">
        <v>0</v>
      </c>
      <c r="E9" s="437">
        <v>0</v>
      </c>
      <c r="F9" s="444" t="e">
        <f t="shared" si="0"/>
        <v>#DIV/0!</v>
      </c>
      <c r="G9"/>
      <c r="H9" s="73"/>
      <c r="I9" s="70"/>
      <c r="J9" s="65"/>
      <c r="K9" s="74"/>
      <c r="R9" s="75"/>
      <c r="S9" s="75"/>
      <c r="T9" s="75"/>
      <c r="U9" s="75"/>
      <c r="V9" s="75"/>
      <c r="W9" s="75"/>
      <c r="X9" s="75"/>
      <c r="Y9" s="75"/>
    </row>
    <row r="10" spans="1:25" s="71" customFormat="1" ht="30" customHeight="1" thickBot="1">
      <c r="A10" s="615"/>
      <c r="B10" s="461" t="s">
        <v>111</v>
      </c>
      <c r="C10" s="201"/>
      <c r="D10" s="435">
        <v>0</v>
      </c>
      <c r="E10" s="202"/>
      <c r="F10" s="203"/>
      <c r="G10"/>
      <c r="H10" s="76"/>
      <c r="I10" s="70"/>
      <c r="J10" s="65"/>
    </row>
    <row r="11" spans="1:25" s="71" customFormat="1" ht="30" customHeight="1" thickTop="1" thickBot="1">
      <c r="A11" s="615"/>
      <c r="B11" s="461" t="s">
        <v>168</v>
      </c>
      <c r="C11" s="201"/>
      <c r="D11" s="202"/>
      <c r="E11" s="435">
        <v>0</v>
      </c>
      <c r="F11" s="203"/>
      <c r="G11"/>
      <c r="H11" s="609" t="s">
        <v>219</v>
      </c>
      <c r="I11" s="610"/>
      <c r="J11" s="65"/>
    </row>
    <row r="12" spans="1:25" s="65" customFormat="1" ht="30" customHeight="1" thickBot="1">
      <c r="A12" s="615"/>
      <c r="B12" s="460" t="s">
        <v>110</v>
      </c>
      <c r="C12" s="205"/>
      <c r="D12" s="316">
        <v>0.19219383080444732</v>
      </c>
      <c r="E12" s="316">
        <f>D12</f>
        <v>0.19219383080444732</v>
      </c>
      <c r="F12" s="203"/>
      <c r="G12"/>
      <c r="H12" s="611"/>
      <c r="I12" s="612"/>
      <c r="J12" s="218"/>
    </row>
    <row r="13" spans="1:25" s="71" customFormat="1" ht="30" customHeight="1" thickBot="1">
      <c r="A13" s="616"/>
      <c r="B13" s="462" t="s">
        <v>112</v>
      </c>
      <c r="C13" s="207"/>
      <c r="D13" s="259">
        <f>D10/(D12-D9)</f>
        <v>0</v>
      </c>
      <c r="E13" s="204">
        <v>0</v>
      </c>
      <c r="F13" s="444" t="e">
        <f>(E13-D13)/D13</f>
        <v>#DIV/0!</v>
      </c>
      <c r="G13"/>
      <c r="H13" s="286">
        <v>0</v>
      </c>
      <c r="I13" s="262" t="s">
        <v>220</v>
      </c>
      <c r="J13" s="65"/>
    </row>
    <row r="14" spans="1:25" ht="12.75" customHeight="1" thickTop="1" thickBot="1">
      <c r="D14" s="64"/>
      <c r="H14" s="288"/>
      <c r="I14" s="289"/>
    </row>
    <row r="15" spans="1:25" s="67" customFormat="1" ht="52.5" customHeight="1" thickTop="1" thickBot="1">
      <c r="A15" s="387" t="s">
        <v>120</v>
      </c>
      <c r="B15" s="613" t="s">
        <v>123</v>
      </c>
      <c r="C15" s="613"/>
      <c r="D15" s="613"/>
      <c r="E15" s="613"/>
      <c r="F15" s="613"/>
      <c r="G15"/>
      <c r="H15" s="264"/>
      <c r="I15" s="290"/>
      <c r="J15" s="66"/>
      <c r="K15" s="66"/>
      <c r="L15" s="66"/>
      <c r="O15" s="68"/>
    </row>
    <row r="16" spans="1:25" s="67" customFormat="1" ht="65.25" customHeight="1" thickTop="1" thickBot="1">
      <c r="A16" s="614" t="s">
        <v>115</v>
      </c>
      <c r="B16" s="77"/>
      <c r="C16" s="77"/>
      <c r="D16" s="260" t="s">
        <v>203</v>
      </c>
      <c r="E16" s="135" t="s">
        <v>276</v>
      </c>
      <c r="F16" s="134" t="s">
        <v>122</v>
      </c>
      <c r="G16"/>
      <c r="H16" s="291"/>
      <c r="I16" s="290"/>
      <c r="L16" s="68"/>
    </row>
    <row r="17" spans="1:20" s="9" customFormat="1" ht="30" customHeight="1" thickTop="1" thickBot="1">
      <c r="A17" s="615"/>
      <c r="B17" s="78" t="s">
        <v>116</v>
      </c>
      <c r="C17" s="78"/>
      <c r="D17" s="328">
        <f>'FORECAST WORKSHEET'!D22/'FORECAST WORKSHEET'!D55</f>
        <v>2.781628</v>
      </c>
      <c r="E17" s="329">
        <v>0</v>
      </c>
      <c r="F17" s="316">
        <f t="shared" ref="F17:F21" si="1">(E17-D17)/D17</f>
        <v>-1</v>
      </c>
      <c r="G17"/>
      <c r="H17" s="264"/>
      <c r="I17" s="265"/>
      <c r="L17" s="8"/>
    </row>
    <row r="18" spans="1:20" s="9" customFormat="1" ht="30" customHeight="1" thickBot="1">
      <c r="A18" s="615"/>
      <c r="B18" s="79" t="s">
        <v>117</v>
      </c>
      <c r="C18" s="79"/>
      <c r="D18" s="330">
        <f>'FORECAST WORKSHEET'!D54/'STOCK PRICE WORKSHEET'!D17</f>
        <v>10.993562043522713</v>
      </c>
      <c r="E18" s="331">
        <v>0</v>
      </c>
      <c r="F18" s="316">
        <f t="shared" si="1"/>
        <v>-1</v>
      </c>
      <c r="G18"/>
      <c r="H18" s="264"/>
      <c r="I18" s="265"/>
      <c r="L18" s="8"/>
    </row>
    <row r="19" spans="1:20" s="9" customFormat="1" ht="30" customHeight="1" thickBot="1">
      <c r="A19" s="615"/>
      <c r="B19" s="79" t="s">
        <v>118</v>
      </c>
      <c r="C19" s="79"/>
      <c r="D19" s="332">
        <f>'FORECAST WORKSHEET'!D54/('FORECAST WORKSHEET'!D43/'FORECAST WORKSHEET'!D55)</f>
        <v>1.4492900807651188</v>
      </c>
      <c r="E19" s="333">
        <v>0</v>
      </c>
      <c r="F19" s="316">
        <f t="shared" si="1"/>
        <v>-1</v>
      </c>
      <c r="G19"/>
      <c r="H19" s="264"/>
      <c r="I19" s="265"/>
      <c r="L19" s="8"/>
    </row>
    <row r="20" spans="1:20" s="9" customFormat="1" ht="30" customHeight="1" thickBot="1">
      <c r="A20" s="615"/>
      <c r="B20" s="80" t="s">
        <v>113</v>
      </c>
      <c r="C20" s="80"/>
      <c r="D20" s="334">
        <v>82368740.439999998</v>
      </c>
      <c r="E20" s="335">
        <v>0</v>
      </c>
      <c r="F20" s="316">
        <f t="shared" si="1"/>
        <v>-1</v>
      </c>
      <c r="G20"/>
      <c r="H20" s="264"/>
      <c r="I20" s="265"/>
      <c r="L20" s="8"/>
    </row>
    <row r="21" spans="1:20" s="9" customFormat="1" ht="30" customHeight="1" thickBot="1">
      <c r="A21" s="616"/>
      <c r="B21" s="81" t="s">
        <v>69</v>
      </c>
      <c r="C21" s="81"/>
      <c r="D21" s="336">
        <f>D20/'FORECAST WORKSHEET'!D16</f>
        <v>7.3782838155760935</v>
      </c>
      <c r="E21" s="337">
        <v>0</v>
      </c>
      <c r="F21" s="316">
        <f t="shared" si="1"/>
        <v>-1</v>
      </c>
      <c r="G21"/>
      <c r="H21" s="286">
        <v>0</v>
      </c>
      <c r="I21" s="262" t="s">
        <v>220</v>
      </c>
      <c r="L21" s="8"/>
    </row>
    <row r="22" spans="1:20" ht="12.75" customHeight="1" thickTop="1" thickBot="1">
      <c r="D22" s="64"/>
      <c r="H22" s="288"/>
      <c r="I22" s="289"/>
    </row>
    <row r="23" spans="1:20" s="67" customFormat="1" ht="72" customHeight="1" thickTop="1" thickBot="1">
      <c r="A23" s="387" t="s">
        <v>125</v>
      </c>
      <c r="B23" s="613" t="s">
        <v>282</v>
      </c>
      <c r="C23" s="613"/>
      <c r="D23" s="613"/>
      <c r="E23" s="613"/>
      <c r="F23" s="613"/>
      <c r="G23"/>
      <c r="H23" s="264"/>
      <c r="I23" s="290"/>
      <c r="J23" s="66"/>
      <c r="K23" s="66"/>
      <c r="L23" s="66"/>
      <c r="O23" s="68"/>
    </row>
    <row r="24" spans="1:20" s="3" customFormat="1" ht="24.75" customHeight="1" thickTop="1" thickBot="1">
      <c r="A24" s="617" t="s">
        <v>83</v>
      </c>
      <c r="B24" s="618"/>
      <c r="C24" s="618"/>
      <c r="D24" s="618"/>
      <c r="E24" s="618"/>
      <c r="F24" s="619"/>
      <c r="G24"/>
      <c r="H24" s="292"/>
      <c r="I24" s="293"/>
      <c r="J24" s="11"/>
      <c r="K24" s="11"/>
      <c r="L24" s="11"/>
      <c r="M24" s="11"/>
      <c r="N24" s="11"/>
      <c r="O24" s="11"/>
      <c r="P24" s="11"/>
      <c r="Q24" s="11"/>
      <c r="R24" s="11"/>
      <c r="S24" s="11"/>
      <c r="T24" s="11"/>
    </row>
    <row r="25" spans="1:20" s="3" customFormat="1" ht="24.75" customHeight="1" thickTop="1" thickBot="1">
      <c r="A25" s="620" t="s">
        <v>159</v>
      </c>
      <c r="B25" s="621"/>
      <c r="C25" s="621"/>
      <c r="D25" s="621"/>
      <c r="E25" s="621"/>
      <c r="F25" s="622"/>
      <c r="G25"/>
      <c r="H25" s="292"/>
      <c r="I25" s="293"/>
      <c r="J25" s="11"/>
      <c r="K25" s="11"/>
      <c r="L25" s="11"/>
      <c r="M25" s="11"/>
      <c r="N25" s="11"/>
      <c r="O25" s="11"/>
      <c r="P25" s="11"/>
      <c r="Q25" s="11"/>
      <c r="R25" s="11"/>
      <c r="S25" s="11"/>
      <c r="T25" s="11"/>
    </row>
    <row r="26" spans="1:20" s="25" customFormat="1" ht="78" customHeight="1" thickTop="1" thickBot="1">
      <c r="A26" s="458" t="s">
        <v>162</v>
      </c>
      <c r="B26" s="603"/>
      <c r="C26" s="603"/>
      <c r="D26" s="603"/>
      <c r="E26" s="603"/>
      <c r="F26" s="604"/>
      <c r="G26"/>
      <c r="H26" s="287">
        <v>1</v>
      </c>
      <c r="I26" s="262" t="s">
        <v>253</v>
      </c>
      <c r="J26"/>
      <c r="K26"/>
      <c r="L26" s="27"/>
      <c r="M26" s="27"/>
      <c r="N26" s="26"/>
      <c r="O26" s="26"/>
      <c r="P26" s="26"/>
      <c r="Q26" s="26"/>
      <c r="R26" s="26"/>
      <c r="S26" s="26"/>
      <c r="T26" s="26"/>
    </row>
    <row r="27" spans="1:20" s="3" customFormat="1" ht="24.75" customHeight="1" thickTop="1" thickBot="1">
      <c r="A27" s="606" t="s">
        <v>160</v>
      </c>
      <c r="B27" s="607"/>
      <c r="C27" s="607"/>
      <c r="D27" s="607"/>
      <c r="E27" s="607"/>
      <c r="F27" s="608"/>
      <c r="G27"/>
      <c r="H27" s="292"/>
      <c r="I27" s="293"/>
      <c r="J27" s="11"/>
      <c r="K27" s="11"/>
      <c r="L27" s="11"/>
      <c r="M27" s="11"/>
      <c r="N27" s="11"/>
      <c r="O27" s="11"/>
      <c r="P27" s="11"/>
      <c r="Q27" s="11"/>
      <c r="R27" s="11"/>
      <c r="S27" s="11"/>
      <c r="T27" s="11"/>
    </row>
    <row r="28" spans="1:20" s="25" customFormat="1" ht="90" customHeight="1" thickTop="1" thickBot="1">
      <c r="A28" s="458" t="s">
        <v>161</v>
      </c>
      <c r="B28" s="605"/>
      <c r="C28" s="603"/>
      <c r="D28" s="603"/>
      <c r="E28" s="603"/>
      <c r="F28" s="604"/>
      <c r="G28"/>
      <c r="H28" s="294">
        <v>1</v>
      </c>
      <c r="I28" s="263" t="s">
        <v>253</v>
      </c>
      <c r="J28"/>
      <c r="K28"/>
      <c r="L28" s="27"/>
      <c r="M28" s="27"/>
      <c r="N28" s="26"/>
      <c r="O28" s="26"/>
      <c r="P28" s="26"/>
      <c r="Q28" s="26"/>
      <c r="R28" s="26"/>
      <c r="S28" s="26"/>
      <c r="T28" s="26"/>
    </row>
    <row r="29" spans="1:20" s="6" customFormat="1" ht="6" customHeight="1" thickTop="1">
      <c r="G29"/>
      <c r="I29" s="1"/>
      <c r="J29" s="10"/>
      <c r="K29" s="11"/>
      <c r="L29" s="11"/>
      <c r="M29" s="11"/>
      <c r="N29" s="15"/>
      <c r="O29" s="15"/>
      <c r="P29" s="15"/>
      <c r="Q29" s="15"/>
      <c r="R29" s="15"/>
      <c r="S29" s="15"/>
      <c r="T29" s="15"/>
    </row>
    <row r="30" spans="1:20" ht="12.75" customHeight="1">
      <c r="D30" s="64"/>
    </row>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sheetData>
  <sheetProtection formatCells="0" formatColumns="0" formatRows="0"/>
  <mergeCells count="12">
    <mergeCell ref="B2:F2"/>
    <mergeCell ref="A16:A21"/>
    <mergeCell ref="A24:F24"/>
    <mergeCell ref="B23:F23"/>
    <mergeCell ref="A25:F25"/>
    <mergeCell ref="B26:F26"/>
    <mergeCell ref="B28:F28"/>
    <mergeCell ref="A27:F27"/>
    <mergeCell ref="H11:I12"/>
    <mergeCell ref="B3:F3"/>
    <mergeCell ref="B15:F15"/>
    <mergeCell ref="A4:A13"/>
  </mergeCells>
  <printOptions horizontalCentered="1"/>
  <pageMargins left="0.2" right="0.2" top="0.25" bottom="0.25" header="0" footer="0"/>
  <pageSetup scale="77" orientation="portrait" r:id="rId1"/>
  <rowBreaks count="1" manualBreakCount="1">
    <brk id="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GRADE SHEET</vt:lpstr>
      <vt:lpstr>FORECAST WORKSHEET</vt:lpstr>
      <vt:lpstr>FORECASTED RATIOS WORKSHEET</vt:lpstr>
      <vt:lpstr>STOCK PRICE WORKSHEET</vt:lpstr>
      <vt:lpstr>'FORECAST WORKSHEET'!Print_Area</vt:lpstr>
      <vt:lpstr>'FORECASTED RATIOS WORKSHEET'!Print_Area</vt:lpstr>
      <vt:lpstr>'STOCK PRICE WORKSHEET'!Print_Area</vt:lpstr>
    </vt:vector>
  </TitlesOfParts>
  <Company>Gardner-Webb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FINANCE</dc:subject>
  <dc:creator>Steve Johnson</dc:creator>
  <cp:lastModifiedBy>Milestone</cp:lastModifiedBy>
  <cp:lastPrinted>2014-09-10T21:25:14Z</cp:lastPrinted>
  <dcterms:created xsi:type="dcterms:W3CDTF">1999-07-27T17:19:22Z</dcterms:created>
  <dcterms:modified xsi:type="dcterms:W3CDTF">2014-10-22T17:39:00Z</dcterms:modified>
</cp:coreProperties>
</file>